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\Users\Home\kostelecno_1306\Documents\U Váhy chodník\"/>
    </mc:Choice>
  </mc:AlternateContent>
  <bookViews>
    <workbookView xWindow="0" yWindow="0" windowWidth="25200" windowHeight="12435" activeTab="1"/>
  </bookViews>
  <sheets>
    <sheet name="Rekapitulace stavby" sheetId="1" r:id="rId1"/>
    <sheet name="2025s09 - Rekonstrukce ch..." sheetId="2" r:id="rId2"/>
  </sheets>
  <definedNames>
    <definedName name="_xlnm._FilterDatabase" localSheetId="1" hidden="1">'2025s09 - Rekonstrukce ch...'!$C$126:$K$297</definedName>
    <definedName name="_xlnm.Print_Titles" localSheetId="1">'2025s09 - Rekonstrukce ch...'!$126:$126</definedName>
    <definedName name="_xlnm.Print_Titles" localSheetId="0">'Rekapitulace stavby'!$92:$92</definedName>
    <definedName name="_xlnm.Print_Area" localSheetId="1">'2025s09 - Rekonstrukce ch...'!$C$82:$J$110,'2025s09 - Rekonstrukce ch...'!$C$116:$J$297</definedName>
    <definedName name="_xlnm.Print_Area" localSheetId="0">'Rekapitulace stavby'!$D$4:$AO$76,'Rekapitulace stavby'!$C$82:$AQ$96</definedName>
  </definedNames>
  <calcPr calcId="162913"/>
</workbook>
</file>

<file path=xl/calcChain.xml><?xml version="1.0" encoding="utf-8"?>
<calcChain xmlns="http://schemas.openxmlformats.org/spreadsheetml/2006/main">
  <c r="J35" i="2" l="1"/>
  <c r="J34" i="2"/>
  <c r="AY95" i="1" s="1"/>
  <c r="J33" i="2"/>
  <c r="AX95" i="1"/>
  <c r="BI297" i="2"/>
  <c r="BH297" i="2"/>
  <c r="BG297" i="2"/>
  <c r="BF297" i="2"/>
  <c r="T297" i="2"/>
  <c r="R297" i="2"/>
  <c r="P297" i="2"/>
  <c r="BI296" i="2"/>
  <c r="BH296" i="2"/>
  <c r="BG296" i="2"/>
  <c r="BF296" i="2"/>
  <c r="T296" i="2"/>
  <c r="R296" i="2"/>
  <c r="P296" i="2"/>
  <c r="BI294" i="2"/>
  <c r="BH294" i="2"/>
  <c r="BG294" i="2"/>
  <c r="BF294" i="2"/>
  <c r="T294" i="2"/>
  <c r="R294" i="2"/>
  <c r="P294" i="2"/>
  <c r="BI293" i="2"/>
  <c r="BH293" i="2"/>
  <c r="BG293" i="2"/>
  <c r="BF293" i="2"/>
  <c r="T293" i="2"/>
  <c r="R293" i="2"/>
  <c r="P293" i="2"/>
  <c r="P292" i="2" s="1"/>
  <c r="BI291" i="2"/>
  <c r="BH291" i="2"/>
  <c r="BG291" i="2"/>
  <c r="BF291" i="2"/>
  <c r="T291" i="2"/>
  <c r="T290" i="2" s="1"/>
  <c r="R291" i="2"/>
  <c r="R290" i="2" s="1"/>
  <c r="P291" i="2"/>
  <c r="P290" i="2" s="1"/>
  <c r="BI289" i="2"/>
  <c r="BH289" i="2"/>
  <c r="BG289" i="2"/>
  <c r="BF289" i="2"/>
  <c r="T289" i="2"/>
  <c r="R289" i="2"/>
  <c r="P289" i="2"/>
  <c r="BI288" i="2"/>
  <c r="BH288" i="2"/>
  <c r="BG288" i="2"/>
  <c r="BF288" i="2"/>
  <c r="T288" i="2"/>
  <c r="T287" i="2" s="1"/>
  <c r="R288" i="2"/>
  <c r="P288" i="2"/>
  <c r="P287" i="2" s="1"/>
  <c r="BI286" i="2"/>
  <c r="BH286" i="2"/>
  <c r="BG286" i="2"/>
  <c r="BF286" i="2"/>
  <c r="T286" i="2"/>
  <c r="R286" i="2"/>
  <c r="P286" i="2"/>
  <c r="BI285" i="2"/>
  <c r="BH285" i="2"/>
  <c r="BG285" i="2"/>
  <c r="BF285" i="2"/>
  <c r="T285" i="2"/>
  <c r="R285" i="2"/>
  <c r="P285" i="2"/>
  <c r="BI284" i="2"/>
  <c r="BH284" i="2"/>
  <c r="BG284" i="2"/>
  <c r="BF284" i="2"/>
  <c r="T284" i="2"/>
  <c r="T283" i="2" s="1"/>
  <c r="R284" i="2"/>
  <c r="P284" i="2"/>
  <c r="BI281" i="2"/>
  <c r="BH281" i="2"/>
  <c r="BG281" i="2"/>
  <c r="BF281" i="2"/>
  <c r="T281" i="2"/>
  <c r="R281" i="2"/>
  <c r="P281" i="2"/>
  <c r="BI280" i="2"/>
  <c r="BH280" i="2"/>
  <c r="BG280" i="2"/>
  <c r="BF280" i="2"/>
  <c r="T280" i="2"/>
  <c r="R280" i="2"/>
  <c r="P280" i="2"/>
  <c r="BI279" i="2"/>
  <c r="BH279" i="2"/>
  <c r="BG279" i="2"/>
  <c r="BF279" i="2"/>
  <c r="T279" i="2"/>
  <c r="R279" i="2"/>
  <c r="P279" i="2"/>
  <c r="BI277" i="2"/>
  <c r="BH277" i="2"/>
  <c r="BG277" i="2"/>
  <c r="BF277" i="2"/>
  <c r="T277" i="2"/>
  <c r="R277" i="2"/>
  <c r="P277" i="2"/>
  <c r="BI275" i="2"/>
  <c r="BH275" i="2"/>
  <c r="BG275" i="2"/>
  <c r="BF275" i="2"/>
  <c r="T275" i="2"/>
  <c r="R275" i="2"/>
  <c r="P275" i="2"/>
  <c r="BI273" i="2"/>
  <c r="BH273" i="2"/>
  <c r="BG273" i="2"/>
  <c r="BF273" i="2"/>
  <c r="T273" i="2"/>
  <c r="R273" i="2"/>
  <c r="P273" i="2"/>
  <c r="BI272" i="2"/>
  <c r="BH272" i="2"/>
  <c r="BG272" i="2"/>
  <c r="BF272" i="2"/>
  <c r="T272" i="2"/>
  <c r="R272" i="2"/>
  <c r="P272" i="2"/>
  <c r="BI271" i="2"/>
  <c r="BH271" i="2"/>
  <c r="BG271" i="2"/>
  <c r="BF271" i="2"/>
  <c r="T271" i="2"/>
  <c r="R271" i="2"/>
  <c r="P271" i="2"/>
  <c r="BI269" i="2"/>
  <c r="BH269" i="2"/>
  <c r="BG269" i="2"/>
  <c r="BF269" i="2"/>
  <c r="T269" i="2"/>
  <c r="R269" i="2"/>
  <c r="P269" i="2"/>
  <c r="BI268" i="2"/>
  <c r="BH268" i="2"/>
  <c r="BG268" i="2"/>
  <c r="BF268" i="2"/>
  <c r="T268" i="2"/>
  <c r="R268" i="2"/>
  <c r="P268" i="2"/>
  <c r="BI267" i="2"/>
  <c r="BH267" i="2"/>
  <c r="BG267" i="2"/>
  <c r="BF267" i="2"/>
  <c r="T267" i="2"/>
  <c r="R267" i="2"/>
  <c r="P267" i="2"/>
  <c r="BI266" i="2"/>
  <c r="BH266" i="2"/>
  <c r="BG266" i="2"/>
  <c r="BF266" i="2"/>
  <c r="T266" i="2"/>
  <c r="R266" i="2"/>
  <c r="P266" i="2"/>
  <c r="BI265" i="2"/>
  <c r="BH265" i="2"/>
  <c r="BG265" i="2"/>
  <c r="BF265" i="2"/>
  <c r="T265" i="2"/>
  <c r="R265" i="2"/>
  <c r="P265" i="2"/>
  <c r="BI264" i="2"/>
  <c r="BH264" i="2"/>
  <c r="BG264" i="2"/>
  <c r="BF264" i="2"/>
  <c r="T264" i="2"/>
  <c r="R264" i="2"/>
  <c r="P264" i="2"/>
  <c r="BI263" i="2"/>
  <c r="BH263" i="2"/>
  <c r="BG263" i="2"/>
  <c r="BF263" i="2"/>
  <c r="T263" i="2"/>
  <c r="R263" i="2"/>
  <c r="P263" i="2"/>
  <c r="BI262" i="2"/>
  <c r="BH262" i="2"/>
  <c r="BG262" i="2"/>
  <c r="BF262" i="2"/>
  <c r="T262" i="2"/>
  <c r="R262" i="2"/>
  <c r="P262" i="2"/>
  <c r="BI260" i="2"/>
  <c r="BH260" i="2"/>
  <c r="BG260" i="2"/>
  <c r="BF260" i="2"/>
  <c r="T260" i="2"/>
  <c r="R260" i="2"/>
  <c r="P260" i="2"/>
  <c r="BI258" i="2"/>
  <c r="BH258" i="2"/>
  <c r="BG258" i="2"/>
  <c r="BF258" i="2"/>
  <c r="T258" i="2"/>
  <c r="R258" i="2"/>
  <c r="P258" i="2"/>
  <c r="BI257" i="2"/>
  <c r="BH257" i="2"/>
  <c r="BG257" i="2"/>
  <c r="BF257" i="2"/>
  <c r="T257" i="2"/>
  <c r="R257" i="2"/>
  <c r="P257" i="2"/>
  <c r="BI256" i="2"/>
  <c r="BH256" i="2"/>
  <c r="BG256" i="2"/>
  <c r="BF256" i="2"/>
  <c r="T256" i="2"/>
  <c r="R256" i="2"/>
  <c r="P256" i="2"/>
  <c r="BI255" i="2"/>
  <c r="BH255" i="2"/>
  <c r="BG255" i="2"/>
  <c r="BF255" i="2"/>
  <c r="T255" i="2"/>
  <c r="R255" i="2"/>
  <c r="P255" i="2"/>
  <c r="BI254" i="2"/>
  <c r="BH254" i="2"/>
  <c r="BG254" i="2"/>
  <c r="BF254" i="2"/>
  <c r="T254" i="2"/>
  <c r="R254" i="2"/>
  <c r="P254" i="2"/>
  <c r="BI252" i="2"/>
  <c r="BH252" i="2"/>
  <c r="BG252" i="2"/>
  <c r="BF252" i="2"/>
  <c r="T252" i="2"/>
  <c r="R252" i="2"/>
  <c r="P252" i="2"/>
  <c r="BI251" i="2"/>
  <c r="BH251" i="2"/>
  <c r="BG251" i="2"/>
  <c r="BF251" i="2"/>
  <c r="T251" i="2"/>
  <c r="R251" i="2"/>
  <c r="P251" i="2"/>
  <c r="BI250" i="2"/>
  <c r="BH250" i="2"/>
  <c r="BG250" i="2"/>
  <c r="BF250" i="2"/>
  <c r="T250" i="2"/>
  <c r="R250" i="2"/>
  <c r="P250" i="2"/>
  <c r="BI249" i="2"/>
  <c r="BH249" i="2"/>
  <c r="BG249" i="2"/>
  <c r="BF249" i="2"/>
  <c r="T249" i="2"/>
  <c r="R249" i="2"/>
  <c r="P249" i="2"/>
  <c r="BI248" i="2"/>
  <c r="BH248" i="2"/>
  <c r="BG248" i="2"/>
  <c r="BF248" i="2"/>
  <c r="T248" i="2"/>
  <c r="R248" i="2"/>
  <c r="P248" i="2"/>
  <c r="BI247" i="2"/>
  <c r="BH247" i="2"/>
  <c r="BG247" i="2"/>
  <c r="BF247" i="2"/>
  <c r="T247" i="2"/>
  <c r="R247" i="2"/>
  <c r="P247" i="2"/>
  <c r="BI246" i="2"/>
  <c r="BH246" i="2"/>
  <c r="BG246" i="2"/>
  <c r="BF246" i="2"/>
  <c r="T246" i="2"/>
  <c r="R246" i="2"/>
  <c r="P246" i="2"/>
  <c r="BI245" i="2"/>
  <c r="BH245" i="2"/>
  <c r="BG245" i="2"/>
  <c r="BF245" i="2"/>
  <c r="T245" i="2"/>
  <c r="R245" i="2"/>
  <c r="P245" i="2"/>
  <c r="BI244" i="2"/>
  <c r="BH244" i="2"/>
  <c r="BG244" i="2"/>
  <c r="BF244" i="2"/>
  <c r="T244" i="2"/>
  <c r="R244" i="2"/>
  <c r="P244" i="2"/>
  <c r="BI243" i="2"/>
  <c r="BH243" i="2"/>
  <c r="BG243" i="2"/>
  <c r="BF243" i="2"/>
  <c r="T243" i="2"/>
  <c r="R243" i="2"/>
  <c r="P243" i="2"/>
  <c r="BI242" i="2"/>
  <c r="BH242" i="2"/>
  <c r="BG242" i="2"/>
  <c r="BF242" i="2"/>
  <c r="T242" i="2"/>
  <c r="R242" i="2"/>
  <c r="P242" i="2"/>
  <c r="BI241" i="2"/>
  <c r="BH241" i="2"/>
  <c r="BG241" i="2"/>
  <c r="BF241" i="2"/>
  <c r="T241" i="2"/>
  <c r="R241" i="2"/>
  <c r="P241" i="2"/>
  <c r="BI239" i="2"/>
  <c r="BH239" i="2"/>
  <c r="BG239" i="2"/>
  <c r="BF239" i="2"/>
  <c r="T239" i="2"/>
  <c r="R239" i="2"/>
  <c r="P239" i="2"/>
  <c r="BI238" i="2"/>
  <c r="BH238" i="2"/>
  <c r="BG238" i="2"/>
  <c r="BF238" i="2"/>
  <c r="T238" i="2"/>
  <c r="R238" i="2"/>
  <c r="P238" i="2"/>
  <c r="BI237" i="2"/>
  <c r="BH237" i="2"/>
  <c r="BG237" i="2"/>
  <c r="BF237" i="2"/>
  <c r="T237" i="2"/>
  <c r="R237" i="2"/>
  <c r="P237" i="2"/>
  <c r="BI236" i="2"/>
  <c r="BH236" i="2"/>
  <c r="BG236" i="2"/>
  <c r="BF236" i="2"/>
  <c r="T236" i="2"/>
  <c r="R236" i="2"/>
  <c r="P236" i="2"/>
  <c r="BI235" i="2"/>
  <c r="BH235" i="2"/>
  <c r="BG235" i="2"/>
  <c r="BF235" i="2"/>
  <c r="T235" i="2"/>
  <c r="R235" i="2"/>
  <c r="P235" i="2"/>
  <c r="BI234" i="2"/>
  <c r="BH234" i="2"/>
  <c r="BG234" i="2"/>
  <c r="BF234" i="2"/>
  <c r="T234" i="2"/>
  <c r="R234" i="2"/>
  <c r="P234" i="2"/>
  <c r="BI233" i="2"/>
  <c r="BH233" i="2"/>
  <c r="BG233" i="2"/>
  <c r="BF233" i="2"/>
  <c r="T233" i="2"/>
  <c r="R233" i="2"/>
  <c r="P233" i="2"/>
  <c r="BI232" i="2"/>
  <c r="BH232" i="2"/>
  <c r="BG232" i="2"/>
  <c r="BF232" i="2"/>
  <c r="T232" i="2"/>
  <c r="R232" i="2"/>
  <c r="P232" i="2"/>
  <c r="BI231" i="2"/>
  <c r="BH231" i="2"/>
  <c r="BG231" i="2"/>
  <c r="BF231" i="2"/>
  <c r="T231" i="2"/>
  <c r="R231" i="2"/>
  <c r="P231" i="2"/>
  <c r="BI230" i="2"/>
  <c r="BH230" i="2"/>
  <c r="BG230" i="2"/>
  <c r="BF230" i="2"/>
  <c r="T230" i="2"/>
  <c r="R230" i="2"/>
  <c r="P230" i="2"/>
  <c r="BI229" i="2"/>
  <c r="BH229" i="2"/>
  <c r="BG229" i="2"/>
  <c r="BF229" i="2"/>
  <c r="T229" i="2"/>
  <c r="R229" i="2"/>
  <c r="P229" i="2"/>
  <c r="BI228" i="2"/>
  <c r="BH228" i="2"/>
  <c r="BG228" i="2"/>
  <c r="BF228" i="2"/>
  <c r="T228" i="2"/>
  <c r="R228" i="2"/>
  <c r="P228" i="2"/>
  <c r="BI227" i="2"/>
  <c r="BH227" i="2"/>
  <c r="BG227" i="2"/>
  <c r="BF227" i="2"/>
  <c r="T227" i="2"/>
  <c r="R227" i="2"/>
  <c r="P227" i="2"/>
  <c r="BI226" i="2"/>
  <c r="BH226" i="2"/>
  <c r="BG226" i="2"/>
  <c r="BF226" i="2"/>
  <c r="T226" i="2"/>
  <c r="R226" i="2"/>
  <c r="P226" i="2"/>
  <c r="BI225" i="2"/>
  <c r="BH225" i="2"/>
  <c r="BG225" i="2"/>
  <c r="BF225" i="2"/>
  <c r="T225" i="2"/>
  <c r="R225" i="2"/>
  <c r="P225" i="2"/>
  <c r="BI224" i="2"/>
  <c r="BH224" i="2"/>
  <c r="BG224" i="2"/>
  <c r="BF224" i="2"/>
  <c r="T224" i="2"/>
  <c r="R224" i="2"/>
  <c r="P224" i="2"/>
  <c r="BI223" i="2"/>
  <c r="BH223" i="2"/>
  <c r="BG223" i="2"/>
  <c r="BF223" i="2"/>
  <c r="T223" i="2"/>
  <c r="R223" i="2"/>
  <c r="P223" i="2"/>
  <c r="BI222" i="2"/>
  <c r="BH222" i="2"/>
  <c r="BG222" i="2"/>
  <c r="BF222" i="2"/>
  <c r="T222" i="2"/>
  <c r="R222" i="2"/>
  <c r="P222" i="2"/>
  <c r="BI221" i="2"/>
  <c r="BH221" i="2"/>
  <c r="BG221" i="2"/>
  <c r="BF221" i="2"/>
  <c r="T221" i="2"/>
  <c r="R221" i="2"/>
  <c r="P221" i="2"/>
  <c r="BI220" i="2"/>
  <c r="BH220" i="2"/>
  <c r="BG220" i="2"/>
  <c r="BF220" i="2"/>
  <c r="T220" i="2"/>
  <c r="R220" i="2"/>
  <c r="P220" i="2"/>
  <c r="BI218" i="2"/>
  <c r="BH218" i="2"/>
  <c r="BG218" i="2"/>
  <c r="BF218" i="2"/>
  <c r="T218" i="2"/>
  <c r="T217" i="2" s="1"/>
  <c r="R218" i="2"/>
  <c r="R217" i="2" s="1"/>
  <c r="P218" i="2"/>
  <c r="P217" i="2" s="1"/>
  <c r="BI216" i="2"/>
  <c r="BH216" i="2"/>
  <c r="BG216" i="2"/>
  <c r="BF216" i="2"/>
  <c r="T216" i="2"/>
  <c r="R216" i="2"/>
  <c r="P216" i="2"/>
  <c r="BI214" i="2"/>
  <c r="BH214" i="2"/>
  <c r="BG214" i="2"/>
  <c r="BF214" i="2"/>
  <c r="T214" i="2"/>
  <c r="R214" i="2"/>
  <c r="P214" i="2"/>
  <c r="BI213" i="2"/>
  <c r="BH213" i="2"/>
  <c r="BG213" i="2"/>
  <c r="BF213" i="2"/>
  <c r="T213" i="2"/>
  <c r="R213" i="2"/>
  <c r="P213" i="2"/>
  <c r="BI211" i="2"/>
  <c r="BH211" i="2"/>
  <c r="BG211" i="2"/>
  <c r="BF211" i="2"/>
  <c r="T211" i="2"/>
  <c r="R211" i="2"/>
  <c r="P211" i="2"/>
  <c r="BI209" i="2"/>
  <c r="BH209" i="2"/>
  <c r="BG209" i="2"/>
  <c r="BF209" i="2"/>
  <c r="T209" i="2"/>
  <c r="R209" i="2"/>
  <c r="P209" i="2"/>
  <c r="BI207" i="2"/>
  <c r="BH207" i="2"/>
  <c r="BG207" i="2"/>
  <c r="BF207" i="2"/>
  <c r="T207" i="2"/>
  <c r="R207" i="2"/>
  <c r="P207" i="2"/>
  <c r="BI205" i="2"/>
  <c r="BH205" i="2"/>
  <c r="BG205" i="2"/>
  <c r="BF205" i="2"/>
  <c r="T205" i="2"/>
  <c r="R205" i="2"/>
  <c r="P205" i="2"/>
  <c r="BI204" i="2"/>
  <c r="BH204" i="2"/>
  <c r="BG204" i="2"/>
  <c r="BF204" i="2"/>
  <c r="T204" i="2"/>
  <c r="R204" i="2"/>
  <c r="P204" i="2"/>
  <c r="BI202" i="2"/>
  <c r="BH202" i="2"/>
  <c r="BG202" i="2"/>
  <c r="BF202" i="2"/>
  <c r="T202" i="2"/>
  <c r="R202" i="2"/>
  <c r="P202" i="2"/>
  <c r="BI201" i="2"/>
  <c r="BH201" i="2"/>
  <c r="BG201" i="2"/>
  <c r="BF201" i="2"/>
  <c r="T201" i="2"/>
  <c r="R201" i="2"/>
  <c r="P201" i="2"/>
  <c r="BI200" i="2"/>
  <c r="BH200" i="2"/>
  <c r="BG200" i="2"/>
  <c r="BF200" i="2"/>
  <c r="T200" i="2"/>
  <c r="R200" i="2"/>
  <c r="P200" i="2"/>
  <c r="BI199" i="2"/>
  <c r="BH199" i="2"/>
  <c r="BG199" i="2"/>
  <c r="BF199" i="2"/>
  <c r="T199" i="2"/>
  <c r="R199" i="2"/>
  <c r="P199" i="2"/>
  <c r="BI198" i="2"/>
  <c r="BH198" i="2"/>
  <c r="BG198" i="2"/>
  <c r="BF198" i="2"/>
  <c r="T198" i="2"/>
  <c r="R198" i="2"/>
  <c r="P198" i="2"/>
  <c r="BI193" i="2"/>
  <c r="BH193" i="2"/>
  <c r="BG193" i="2"/>
  <c r="BF193" i="2"/>
  <c r="T193" i="2"/>
  <c r="R193" i="2"/>
  <c r="P193" i="2"/>
  <c r="BI191" i="2"/>
  <c r="BH191" i="2"/>
  <c r="BG191" i="2"/>
  <c r="BF191" i="2"/>
  <c r="T191" i="2"/>
  <c r="R191" i="2"/>
  <c r="P191" i="2"/>
  <c r="BI189" i="2"/>
  <c r="BH189" i="2"/>
  <c r="BG189" i="2"/>
  <c r="BF189" i="2"/>
  <c r="T189" i="2"/>
  <c r="R189" i="2"/>
  <c r="P189" i="2"/>
  <c r="BI187" i="2"/>
  <c r="BH187" i="2"/>
  <c r="BG187" i="2"/>
  <c r="BF187" i="2"/>
  <c r="T187" i="2"/>
  <c r="R187" i="2"/>
  <c r="P187" i="2"/>
  <c r="BI185" i="2"/>
  <c r="BH185" i="2"/>
  <c r="BG185" i="2"/>
  <c r="BF185" i="2"/>
  <c r="T185" i="2"/>
  <c r="R185" i="2"/>
  <c r="P185" i="2"/>
  <c r="BI184" i="2"/>
  <c r="BH184" i="2"/>
  <c r="BG184" i="2"/>
  <c r="BF184" i="2"/>
  <c r="T184" i="2"/>
  <c r="R184" i="2"/>
  <c r="P184" i="2"/>
  <c r="BI183" i="2"/>
  <c r="BH183" i="2"/>
  <c r="BG183" i="2"/>
  <c r="BF183" i="2"/>
  <c r="T183" i="2"/>
  <c r="R183" i="2"/>
  <c r="P183" i="2"/>
  <c r="BI182" i="2"/>
  <c r="BH182" i="2"/>
  <c r="BG182" i="2"/>
  <c r="BF182" i="2"/>
  <c r="T182" i="2"/>
  <c r="R182" i="2"/>
  <c r="P182" i="2"/>
  <c r="BI181" i="2"/>
  <c r="BH181" i="2"/>
  <c r="BG181" i="2"/>
  <c r="BF181" i="2"/>
  <c r="T181" i="2"/>
  <c r="R181" i="2"/>
  <c r="P181" i="2"/>
  <c r="BI180" i="2"/>
  <c r="BH180" i="2"/>
  <c r="BG180" i="2"/>
  <c r="BF180" i="2"/>
  <c r="T180" i="2"/>
  <c r="R180" i="2"/>
  <c r="P180" i="2"/>
  <c r="BI179" i="2"/>
  <c r="BH179" i="2"/>
  <c r="BG179" i="2"/>
  <c r="BF179" i="2"/>
  <c r="T179" i="2"/>
  <c r="R179" i="2"/>
  <c r="P179" i="2"/>
  <c r="BI176" i="2"/>
  <c r="BH176" i="2"/>
  <c r="BG176" i="2"/>
  <c r="BF176" i="2"/>
  <c r="T176" i="2"/>
  <c r="R176" i="2"/>
  <c r="P176" i="2"/>
  <c r="BI174" i="2"/>
  <c r="BH174" i="2"/>
  <c r="BG174" i="2"/>
  <c r="BF174" i="2"/>
  <c r="T174" i="2"/>
  <c r="R174" i="2"/>
  <c r="P174" i="2"/>
  <c r="BI172" i="2"/>
  <c r="BH172" i="2"/>
  <c r="BG172" i="2"/>
  <c r="BF172" i="2"/>
  <c r="T172" i="2"/>
  <c r="R172" i="2"/>
  <c r="P172" i="2"/>
  <c r="BI171" i="2"/>
  <c r="BH171" i="2"/>
  <c r="BG171" i="2"/>
  <c r="BF171" i="2"/>
  <c r="T171" i="2"/>
  <c r="R171" i="2"/>
  <c r="P171" i="2"/>
  <c r="BI170" i="2"/>
  <c r="BH170" i="2"/>
  <c r="BG170" i="2"/>
  <c r="BF170" i="2"/>
  <c r="T170" i="2"/>
  <c r="R170" i="2"/>
  <c r="P170" i="2"/>
  <c r="BI167" i="2"/>
  <c r="BH167" i="2"/>
  <c r="BG167" i="2"/>
  <c r="BF167" i="2"/>
  <c r="T167" i="2"/>
  <c r="R167" i="2"/>
  <c r="P167" i="2"/>
  <c r="BI166" i="2"/>
  <c r="BH166" i="2"/>
  <c r="BG166" i="2"/>
  <c r="BF166" i="2"/>
  <c r="T166" i="2"/>
  <c r="R166" i="2"/>
  <c r="P166" i="2"/>
  <c r="BI164" i="2"/>
  <c r="BH164" i="2"/>
  <c r="BG164" i="2"/>
  <c r="BF164" i="2"/>
  <c r="T164" i="2"/>
  <c r="R164" i="2"/>
  <c r="P164" i="2"/>
  <c r="BI162" i="2"/>
  <c r="BH162" i="2"/>
  <c r="BG162" i="2"/>
  <c r="BF162" i="2"/>
  <c r="T162" i="2"/>
  <c r="R162" i="2"/>
  <c r="P162" i="2"/>
  <c r="BI160" i="2"/>
  <c r="BH160" i="2"/>
  <c r="BG160" i="2"/>
  <c r="BF160" i="2"/>
  <c r="T160" i="2"/>
  <c r="R160" i="2"/>
  <c r="P160" i="2"/>
  <c r="BI155" i="2"/>
  <c r="BH155" i="2"/>
  <c r="BG155" i="2"/>
  <c r="BF155" i="2"/>
  <c r="T155" i="2"/>
  <c r="R155" i="2"/>
  <c r="P155" i="2"/>
  <c r="BI153" i="2"/>
  <c r="BH153" i="2"/>
  <c r="BG153" i="2"/>
  <c r="BF153" i="2"/>
  <c r="T153" i="2"/>
  <c r="R153" i="2"/>
  <c r="P153" i="2"/>
  <c r="BI152" i="2"/>
  <c r="BH152" i="2"/>
  <c r="BG152" i="2"/>
  <c r="BF152" i="2"/>
  <c r="T152" i="2"/>
  <c r="R152" i="2"/>
  <c r="P152" i="2"/>
  <c r="BI151" i="2"/>
  <c r="BH151" i="2"/>
  <c r="BG151" i="2"/>
  <c r="BF151" i="2"/>
  <c r="T151" i="2"/>
  <c r="R151" i="2"/>
  <c r="P151" i="2"/>
  <c r="BI149" i="2"/>
  <c r="BH149" i="2"/>
  <c r="BG149" i="2"/>
  <c r="BF149" i="2"/>
  <c r="T149" i="2"/>
  <c r="R149" i="2"/>
  <c r="P149" i="2"/>
  <c r="BI148" i="2"/>
  <c r="BH148" i="2"/>
  <c r="BG148" i="2"/>
  <c r="BF148" i="2"/>
  <c r="T148" i="2"/>
  <c r="R148" i="2"/>
  <c r="P148" i="2"/>
  <c r="BI146" i="2"/>
  <c r="BH146" i="2"/>
  <c r="BG146" i="2"/>
  <c r="BF146" i="2"/>
  <c r="T146" i="2"/>
  <c r="R146" i="2"/>
  <c r="P146" i="2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41" i="2"/>
  <c r="BH141" i="2"/>
  <c r="BG141" i="2"/>
  <c r="BF141" i="2"/>
  <c r="T141" i="2"/>
  <c r="R141" i="2"/>
  <c r="P141" i="2"/>
  <c r="BI139" i="2"/>
  <c r="BH139" i="2"/>
  <c r="BG139" i="2"/>
  <c r="BF139" i="2"/>
  <c r="T139" i="2"/>
  <c r="R139" i="2"/>
  <c r="P139" i="2"/>
  <c r="BI138" i="2"/>
  <c r="BH138" i="2"/>
  <c r="BG138" i="2"/>
  <c r="BF138" i="2"/>
  <c r="T138" i="2"/>
  <c r="R138" i="2"/>
  <c r="P138" i="2"/>
  <c r="BI137" i="2"/>
  <c r="BH137" i="2"/>
  <c r="BG137" i="2"/>
  <c r="BF137" i="2"/>
  <c r="T137" i="2"/>
  <c r="R137" i="2"/>
  <c r="P137" i="2"/>
  <c r="BI136" i="2"/>
  <c r="BH136" i="2"/>
  <c r="BG136" i="2"/>
  <c r="BF136" i="2"/>
  <c r="T136" i="2"/>
  <c r="R136" i="2"/>
  <c r="P136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32" i="2"/>
  <c r="BH132" i="2"/>
  <c r="BG132" i="2"/>
  <c r="BF132" i="2"/>
  <c r="T132" i="2"/>
  <c r="R132" i="2"/>
  <c r="P132" i="2"/>
  <c r="BI131" i="2"/>
  <c r="BH131" i="2"/>
  <c r="BG131" i="2"/>
  <c r="BF131" i="2"/>
  <c r="T131" i="2"/>
  <c r="R131" i="2"/>
  <c r="P131" i="2"/>
  <c r="BI130" i="2"/>
  <c r="BH130" i="2"/>
  <c r="BG130" i="2"/>
  <c r="BF130" i="2"/>
  <c r="T130" i="2"/>
  <c r="R130" i="2"/>
  <c r="P130" i="2"/>
  <c r="F121" i="2"/>
  <c r="E119" i="2"/>
  <c r="F87" i="2"/>
  <c r="E85" i="2"/>
  <c r="J22" i="2"/>
  <c r="E22" i="2"/>
  <c r="J90" i="2"/>
  <c r="J21" i="2"/>
  <c r="J19" i="2"/>
  <c r="E19" i="2"/>
  <c r="J123" i="2" s="1"/>
  <c r="J18" i="2"/>
  <c r="J16" i="2"/>
  <c r="E16" i="2"/>
  <c r="F90" i="2"/>
  <c r="J15" i="2"/>
  <c r="J13" i="2"/>
  <c r="E13" i="2"/>
  <c r="F89" i="2" s="1"/>
  <c r="J12" i="2"/>
  <c r="J10" i="2"/>
  <c r="J87" i="2"/>
  <c r="L90" i="1"/>
  <c r="AM90" i="1"/>
  <c r="AM89" i="1"/>
  <c r="L89" i="1"/>
  <c r="AM87" i="1"/>
  <c r="L87" i="1"/>
  <c r="L85" i="1"/>
  <c r="L84" i="1"/>
  <c r="J297" i="2"/>
  <c r="J296" i="2"/>
  <c r="BK294" i="2"/>
  <c r="J293" i="2"/>
  <c r="BK291" i="2"/>
  <c r="BK272" i="2"/>
  <c r="BK263" i="2"/>
  <c r="J257" i="2"/>
  <c r="J228" i="2"/>
  <c r="J216" i="2"/>
  <c r="BK214" i="2"/>
  <c r="J211" i="2"/>
  <c r="J201" i="2"/>
  <c r="BK183" i="2"/>
  <c r="BK171" i="2"/>
  <c r="J131" i="2"/>
  <c r="AS94" i="1"/>
  <c r="J286" i="2"/>
  <c r="BK284" i="2"/>
  <c r="J281" i="2"/>
  <c r="J273" i="2"/>
  <c r="BK264" i="2"/>
  <c r="J260" i="2"/>
  <c r="J256" i="2"/>
  <c r="J255" i="2"/>
  <c r="J245" i="2"/>
  <c r="J243" i="2"/>
  <c r="J241" i="2"/>
  <c r="J236" i="2"/>
  <c r="BK230" i="2"/>
  <c r="J207" i="2"/>
  <c r="BK205" i="2"/>
  <c r="BK179" i="2"/>
  <c r="J172" i="2"/>
  <c r="J170" i="2"/>
  <c r="J167" i="2"/>
  <c r="BK164" i="2"/>
  <c r="BK138" i="2"/>
  <c r="J132" i="2"/>
  <c r="BK131" i="2"/>
  <c r="J291" i="2"/>
  <c r="BK289" i="2"/>
  <c r="J288" i="2"/>
  <c r="J279" i="2"/>
  <c r="J277" i="2"/>
  <c r="BK262" i="2"/>
  <c r="J254" i="2"/>
  <c r="J251" i="2"/>
  <c r="J247" i="2"/>
  <c r="BK246" i="2"/>
  <c r="BK285" i="2"/>
  <c r="BK279" i="2"/>
  <c r="BK226" i="2"/>
  <c r="J213" i="2"/>
  <c r="BK211" i="2"/>
  <c r="J191" i="2"/>
  <c r="J185" i="2"/>
  <c r="J180" i="2"/>
  <c r="BK174" i="2"/>
  <c r="BK148" i="2"/>
  <c r="J141" i="2"/>
  <c r="J139" i="2"/>
  <c r="J136" i="2"/>
  <c r="BK133" i="2"/>
  <c r="BK297" i="2"/>
  <c r="BK296" i="2"/>
  <c r="J294" i="2"/>
  <c r="BK293" i="2"/>
  <c r="BK281" i="2"/>
  <c r="BK280" i="2"/>
  <c r="BK277" i="2"/>
  <c r="BK275" i="2"/>
  <c r="BK271" i="2"/>
  <c r="BK248" i="2"/>
  <c r="J223" i="2"/>
  <c r="J204" i="2"/>
  <c r="BK198" i="2"/>
  <c r="J189" i="2"/>
  <c r="J179" i="2"/>
  <c r="J174" i="2"/>
  <c r="J166" i="2"/>
  <c r="BK288" i="2"/>
  <c r="BK286" i="2"/>
  <c r="BK258" i="2"/>
  <c r="BK256" i="2"/>
  <c r="BK255" i="2"/>
  <c r="BK245" i="2"/>
  <c r="J244" i="2"/>
  <c r="BK239" i="2"/>
  <c r="J235" i="2"/>
  <c r="BK200" i="2"/>
  <c r="J181" i="2"/>
  <c r="J265" i="2"/>
  <c r="BK251" i="2"/>
  <c r="J242" i="2"/>
  <c r="J280" i="2"/>
  <c r="J269" i="2"/>
  <c r="BK268" i="2"/>
  <c r="J267" i="2"/>
  <c r="J258" i="2"/>
  <c r="BK235" i="2"/>
  <c r="J233" i="2"/>
  <c r="J232" i="2"/>
  <c r="J225" i="2"/>
  <c r="BK224" i="2"/>
  <c r="BK218" i="2"/>
  <c r="BK209" i="2"/>
  <c r="J205" i="2"/>
  <c r="BK199" i="2"/>
  <c r="J193" i="2"/>
  <c r="J187" i="2"/>
  <c r="J171" i="2"/>
  <c r="BK170" i="2"/>
  <c r="BK167" i="2"/>
  <c r="J164" i="2"/>
  <c r="J289" i="2"/>
  <c r="BK257" i="2"/>
  <c r="J285" i="2"/>
  <c r="J284" i="2"/>
  <c r="J272" i="2"/>
  <c r="J271" i="2"/>
  <c r="BK269" i="2"/>
  <c r="J266" i="2"/>
  <c r="J263" i="2"/>
  <c r="J262" i="2"/>
  <c r="BK260" i="2"/>
  <c r="J252" i="2"/>
  <c r="BK249" i="2"/>
  <c r="BK244" i="2"/>
  <c r="BK236" i="2"/>
  <c r="J231" i="2"/>
  <c r="J229" i="2"/>
  <c r="J218" i="2"/>
  <c r="BK216" i="2"/>
  <c r="BK213" i="2"/>
  <c r="J199" i="2"/>
  <c r="BK191" i="2"/>
  <c r="J184" i="2"/>
  <c r="BK153" i="2"/>
  <c r="BK141" i="2"/>
  <c r="BK130" i="2"/>
  <c r="BK243" i="2"/>
  <c r="BK238" i="2"/>
  <c r="BK234" i="2"/>
  <c r="BK225" i="2"/>
  <c r="J183" i="2"/>
  <c r="BK176" i="2"/>
  <c r="BK144" i="2"/>
  <c r="BK242" i="2"/>
  <c r="J230" i="2"/>
  <c r="J227" i="2"/>
  <c r="J202" i="2"/>
  <c r="J182" i="2"/>
  <c r="J149" i="2"/>
  <c r="J275" i="2"/>
  <c r="BK273" i="2"/>
  <c r="BK254" i="2"/>
  <c r="BK250" i="2"/>
  <c r="J249" i="2"/>
  <c r="J248" i="2"/>
  <c r="J246" i="2"/>
  <c r="BK241" i="2"/>
  <c r="J239" i="2"/>
  <c r="BK231" i="2"/>
  <c r="J220" i="2"/>
  <c r="J209" i="2"/>
  <c r="BK207" i="2"/>
  <c r="BK204" i="2"/>
  <c r="BK181" i="2"/>
  <c r="BK172" i="2"/>
  <c r="BK166" i="2"/>
  <c r="BK162" i="2"/>
  <c r="J268" i="2"/>
  <c r="BK267" i="2"/>
  <c r="BK266" i="2"/>
  <c r="BK265" i="2"/>
  <c r="BK252" i="2"/>
  <c r="J250" i="2"/>
  <c r="BK233" i="2"/>
  <c r="BK232" i="2"/>
  <c r="BK221" i="2"/>
  <c r="BK201" i="2"/>
  <c r="BK184" i="2"/>
  <c r="J152" i="2"/>
  <c r="BK136" i="2"/>
  <c r="J133" i="2"/>
  <c r="J130" i="2"/>
  <c r="J264" i="2"/>
  <c r="BK229" i="2"/>
  <c r="J214" i="2"/>
  <c r="BK202" i="2"/>
  <c r="J160" i="2"/>
  <c r="J155" i="2"/>
  <c r="J153" i="2"/>
  <c r="J151" i="2"/>
  <c r="BK149" i="2"/>
  <c r="BK247" i="2"/>
  <c r="J238" i="2"/>
  <c r="BK237" i="2"/>
  <c r="J234" i="2"/>
  <c r="BK228" i="2"/>
  <c r="BK227" i="2"/>
  <c r="J226" i="2"/>
  <c r="BK223" i="2"/>
  <c r="BK222" i="2"/>
  <c r="J221" i="2"/>
  <c r="BK220" i="2"/>
  <c r="J200" i="2"/>
  <c r="J198" i="2"/>
  <c r="BK193" i="2"/>
  <c r="BK189" i="2"/>
  <c r="BK187" i="2"/>
  <c r="BK185" i="2"/>
  <c r="BK182" i="2"/>
  <c r="BK180" i="2"/>
  <c r="J176" i="2"/>
  <c r="J162" i="2"/>
  <c r="BK155" i="2"/>
  <c r="BK152" i="2"/>
  <c r="BK151" i="2"/>
  <c r="J146" i="2"/>
  <c r="J145" i="2"/>
  <c r="BK139" i="2"/>
  <c r="J138" i="2"/>
  <c r="J137" i="2"/>
  <c r="BK134" i="2"/>
  <c r="BK132" i="2"/>
  <c r="J237" i="2"/>
  <c r="J224" i="2"/>
  <c r="J222" i="2"/>
  <c r="BK160" i="2"/>
  <c r="J148" i="2"/>
  <c r="BK146" i="2"/>
  <c r="BK145" i="2"/>
  <c r="J144" i="2"/>
  <c r="BK137" i="2"/>
  <c r="J134" i="2"/>
  <c r="T129" i="2" l="1"/>
  <c r="T154" i="2"/>
  <c r="T178" i="2"/>
  <c r="R219" i="2"/>
  <c r="R287" i="2"/>
  <c r="P143" i="2"/>
  <c r="R178" i="2"/>
  <c r="P219" i="2"/>
  <c r="R283" i="2"/>
  <c r="T143" i="2"/>
  <c r="T169" i="2"/>
  <c r="BK219" i="2"/>
  <c r="J219" i="2" s="1"/>
  <c r="J103" i="2" s="1"/>
  <c r="BK287" i="2"/>
  <c r="J287" i="2"/>
  <c r="J106" i="2" s="1"/>
  <c r="P154" i="2"/>
  <c r="P178" i="2"/>
  <c r="BK203" i="2"/>
  <c r="J203" i="2" s="1"/>
  <c r="J101" i="2" s="1"/>
  <c r="T219" i="2"/>
  <c r="BK283" i="2"/>
  <c r="J283" i="2" s="1"/>
  <c r="J105" i="2" s="1"/>
  <c r="P283" i="2"/>
  <c r="BK292" i="2"/>
  <c r="J292" i="2" s="1"/>
  <c r="J108" i="2" s="1"/>
  <c r="R292" i="2"/>
  <c r="P129" i="2"/>
  <c r="T292" i="2"/>
  <c r="R143" i="2"/>
  <c r="BK169" i="2"/>
  <c r="J169" i="2" s="1"/>
  <c r="J99" i="2" s="1"/>
  <c r="R169" i="2"/>
  <c r="R203" i="2"/>
  <c r="P295" i="2"/>
  <c r="BK143" i="2"/>
  <c r="J143" i="2"/>
  <c r="J97" i="2"/>
  <c r="BK295" i="2"/>
  <c r="J295" i="2"/>
  <c r="J109" i="2"/>
  <c r="BK129" i="2"/>
  <c r="BK154" i="2"/>
  <c r="J154" i="2"/>
  <c r="J98" i="2"/>
  <c r="BK178" i="2"/>
  <c r="J178" i="2" s="1"/>
  <c r="J100" i="2" s="1"/>
  <c r="T203" i="2"/>
  <c r="R295" i="2"/>
  <c r="R129" i="2"/>
  <c r="R154" i="2"/>
  <c r="P169" i="2"/>
  <c r="P203" i="2"/>
  <c r="T295" i="2"/>
  <c r="T282" i="2" s="1"/>
  <c r="BE162" i="2"/>
  <c r="BE193" i="2"/>
  <c r="BE200" i="2"/>
  <c r="BE218" i="2"/>
  <c r="BE226" i="2"/>
  <c r="BE238" i="2"/>
  <c r="BE243" i="2"/>
  <c r="F123" i="2"/>
  <c r="F124" i="2"/>
  <c r="BE133" i="2"/>
  <c r="BE164" i="2"/>
  <c r="BE172" i="2"/>
  <c r="BE184" i="2"/>
  <c r="BE201" i="2"/>
  <c r="BE202" i="2"/>
  <c r="BE235" i="2"/>
  <c r="BE239" i="2"/>
  <c r="BE271" i="2"/>
  <c r="BE146" i="2"/>
  <c r="BE166" i="2"/>
  <c r="BE179" i="2"/>
  <c r="BE191" i="2"/>
  <c r="BE198" i="2"/>
  <c r="BE223" i="2"/>
  <c r="BE254" i="2"/>
  <c r="BE266" i="2"/>
  <c r="J121" i="2"/>
  <c r="BE139" i="2"/>
  <c r="BE141" i="2"/>
  <c r="BE144" i="2"/>
  <c r="BE180" i="2"/>
  <c r="BE181" i="2"/>
  <c r="BE205" i="2"/>
  <c r="BE247" i="2"/>
  <c r="BE257" i="2"/>
  <c r="BE272" i="2"/>
  <c r="BE171" i="2"/>
  <c r="BE174" i="2"/>
  <c r="BE176" i="2"/>
  <c r="BE199" i="2"/>
  <c r="BE213" i="2"/>
  <c r="BE242" i="2"/>
  <c r="BE251" i="2"/>
  <c r="BE170" i="2"/>
  <c r="BE189" i="2"/>
  <c r="BE204" i="2"/>
  <c r="BE222" i="2"/>
  <c r="BE228" i="2"/>
  <c r="BE233" i="2"/>
  <c r="J124" i="2"/>
  <c r="BE134" i="2"/>
  <c r="BE136" i="2"/>
  <c r="BE145" i="2"/>
  <c r="BE220" i="2"/>
  <c r="BE232" i="2"/>
  <c r="BE241" i="2"/>
  <c r="BE258" i="2"/>
  <c r="BE262" i="2"/>
  <c r="BK290" i="2"/>
  <c r="J290" i="2" s="1"/>
  <c r="J107" i="2" s="1"/>
  <c r="J89" i="2"/>
  <c r="BE148" i="2"/>
  <c r="BE151" i="2"/>
  <c r="BE155" i="2"/>
  <c r="BE185" i="2"/>
  <c r="BE187" i="2"/>
  <c r="BE227" i="2"/>
  <c r="BE234" i="2"/>
  <c r="BE246" i="2"/>
  <c r="BE255" i="2"/>
  <c r="BE279" i="2"/>
  <c r="BE280" i="2"/>
  <c r="BK217" i="2"/>
  <c r="J217" i="2"/>
  <c r="J102" i="2" s="1"/>
  <c r="BE152" i="2"/>
  <c r="BE153" i="2"/>
  <c r="BE211" i="2"/>
  <c r="BE229" i="2"/>
  <c r="BE230" i="2"/>
  <c r="BE248" i="2"/>
  <c r="BE252" i="2"/>
  <c r="BE183" i="2"/>
  <c r="BE209" i="2"/>
  <c r="BE214" i="2"/>
  <c r="BE221" i="2"/>
  <c r="BE236" i="2"/>
  <c r="BE281" i="2"/>
  <c r="BE224" i="2"/>
  <c r="BE250" i="2"/>
  <c r="BE267" i="2"/>
  <c r="BE284" i="2"/>
  <c r="BE285" i="2"/>
  <c r="BE291" i="2"/>
  <c r="BE296" i="2"/>
  <c r="BE297" i="2"/>
  <c r="BE132" i="2"/>
  <c r="BE138" i="2"/>
  <c r="BE182" i="2"/>
  <c r="BE207" i="2"/>
  <c r="BE216" i="2"/>
  <c r="BE260" i="2"/>
  <c r="BE263" i="2"/>
  <c r="BE264" i="2"/>
  <c r="BE265" i="2"/>
  <c r="BE269" i="2"/>
  <c r="BE275" i="2"/>
  <c r="BE277" i="2"/>
  <c r="BE249" i="2"/>
  <c r="BE256" i="2"/>
  <c r="BE286" i="2"/>
  <c r="BE131" i="2"/>
  <c r="BE137" i="2"/>
  <c r="BE160" i="2"/>
  <c r="BE244" i="2"/>
  <c r="BE268" i="2"/>
  <c r="BE273" i="2"/>
  <c r="BE288" i="2"/>
  <c r="BE130" i="2"/>
  <c r="BE149" i="2"/>
  <c r="BE167" i="2"/>
  <c r="BE225" i="2"/>
  <c r="BE231" i="2"/>
  <c r="BE237" i="2"/>
  <c r="BE245" i="2"/>
  <c r="BE289" i="2"/>
  <c r="BE293" i="2"/>
  <c r="BE294" i="2"/>
  <c r="J32" i="2"/>
  <c r="AW95" i="1"/>
  <c r="F34" i="2"/>
  <c r="BC95" i="1" s="1"/>
  <c r="BC94" i="1" s="1"/>
  <c r="W32" i="1" s="1"/>
  <c r="F32" i="2"/>
  <c r="BA95" i="1" s="1"/>
  <c r="BA94" i="1" s="1"/>
  <c r="W30" i="1" s="1"/>
  <c r="F35" i="2"/>
  <c r="BD95" i="1" s="1"/>
  <c r="BD94" i="1" s="1"/>
  <c r="W33" i="1" s="1"/>
  <c r="F33" i="2"/>
  <c r="BB95" i="1" s="1"/>
  <c r="BB94" i="1" s="1"/>
  <c r="W31" i="1" s="1"/>
  <c r="BK128" i="2" l="1"/>
  <c r="J128" i="2"/>
  <c r="J95" i="2"/>
  <c r="P282" i="2"/>
  <c r="P127" i="2" s="1"/>
  <c r="AU95" i="1" s="1"/>
  <c r="AU94" i="1" s="1"/>
  <c r="R128" i="2"/>
  <c r="P128" i="2"/>
  <c r="R282" i="2"/>
  <c r="R127" i="2" s="1"/>
  <c r="T128" i="2"/>
  <c r="T127" i="2"/>
  <c r="BK282" i="2"/>
  <c r="J282" i="2" s="1"/>
  <c r="J104" i="2" s="1"/>
  <c r="J129" i="2"/>
  <c r="J96" i="2" s="1"/>
  <c r="AW94" i="1"/>
  <c r="AK30" i="1"/>
  <c r="F31" i="2"/>
  <c r="AZ95" i="1" s="1"/>
  <c r="AZ94" i="1" s="1"/>
  <c r="AV94" i="1" s="1"/>
  <c r="AK29" i="1" s="1"/>
  <c r="AX94" i="1"/>
  <c r="AY94" i="1"/>
  <c r="J31" i="2"/>
  <c r="AV95" i="1" s="1"/>
  <c r="AT95" i="1" s="1"/>
  <c r="BK127" i="2" l="1"/>
  <c r="J127" i="2"/>
  <c r="J94" i="2"/>
  <c r="AT94" i="1"/>
  <c r="W29" i="1"/>
  <c r="J28" i="2" l="1"/>
  <c r="AG95" i="1"/>
  <c r="AN95" i="1"/>
  <c r="J37" i="2" l="1"/>
  <c r="AG94" i="1"/>
  <c r="AN94" i="1"/>
  <c r="AK26" i="1" l="1"/>
  <c r="AK35" i="1"/>
</calcChain>
</file>

<file path=xl/sharedStrings.xml><?xml version="1.0" encoding="utf-8"?>
<sst xmlns="http://schemas.openxmlformats.org/spreadsheetml/2006/main" count="2328" uniqueCount="656">
  <si>
    <t>Export Komplet</t>
  </si>
  <si>
    <t/>
  </si>
  <si>
    <t>2.0</t>
  </si>
  <si>
    <t>ZAMOK</t>
  </si>
  <si>
    <t>False</t>
  </si>
  <si>
    <t>{22550deb-f0d9-413a-aeec-3542e5bed913}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</si>
  <si>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</si>
  <si>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</si>
  <si>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</si>
  <si>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</si>
  <si>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</si>
  <si>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</si>
  <si>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</si>
  <si>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</si>
  <si>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2025s09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</si>
  <si>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</si>
  <si>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</si>
  <si>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Rekonstrukce chodníku v ulici U Váhy</t>
  </si>
  <si>
    <t>KSO:</t>
  </si>
  <si>
    <t>CC-CZ:</t>
  </si>
  <si>
    <t>Místo:</t>
  </si>
  <si>
    <t xml:space="preserve"> </t>
  </si>
  <si>
    <t>Datum:</t>
  </si>
  <si>
    <t>16. 2. 2026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</si>
  <si>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</si>
  <si>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</si>
  <si>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</si>
  <si>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</si>
  <si>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</si>
  <si>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</si>
  <si>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</si>
  <si>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</si>
  <si>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</si>
  <si>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</si>
  <si>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</si>
  <si>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</si>
  <si>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</si>
  <si>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</si>
  <si>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</si>
  <si>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</si>
  <si>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</si>
  <si>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</si>
  <si>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</si>
  <si>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</si>
  <si>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</si>
  <si>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</si>
  <si>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</si>
  <si>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</si>
  <si>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</si>
  <si>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</si>
  <si>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</si>
  <si>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</si>
  <si>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</si>
  <si>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</si>
  <si>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</si>
  <si>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</si>
  <si>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</si>
  <si>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</si>
  <si>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</si>
  <si>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</si>
  <si>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</si>
  <si>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</si>
  <si>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</si>
  <si>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</si>
  <si>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</si>
  <si>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</si>
  <si>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</si>
  <si>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</si>
  <si>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</si>
  <si>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</si>
  <si>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</si>
  <si>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</si>
  <si>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</si>
  <si>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</si>
  <si>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</si>
  <si>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</si>
  <si>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</si>
  <si>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</si>
  <si>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</si>
  <si>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</si>
  <si>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</si>
  <si>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</si>
  <si>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</si>
  <si>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</si>
  <si>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</si>
  <si>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</si>
  <si>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</si>
  <si>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</si>
  <si>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</si>
  <si>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1-2 - Terénní a sadové úpravy</t>
  </si>
  <si>
    <t xml:space="preserve">    3 - Svislé a kompletní konstrukce</t>
  </si>
  <si>
    <t xml:space="preserve">    5 - Komunikace pozemní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</si>
  <si>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</si>
  <si>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</si>
  <si>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</si>
  <si>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D1 - URS.21M.0001 - Veřejné osvětlení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</si>
  <si>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</si>
  <si>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</si>
  <si>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</si>
  <si>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</si>
  <si>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</si>
  <si>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</si>
  <si>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</si>
  <si>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</si>
  <si>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</si>
  <si>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</si>
  <si>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</si>
  <si>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</si>
  <si>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</si>
  <si>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</si>
  <si>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</si>
  <si>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</si>
  <si>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</si>
  <si>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</si>
  <si>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</si>
  <si>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</si>
  <si>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</si>
  <si>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</si>
  <si>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</si>
  <si>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</si>
  <si>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113106123</t>
  </si>
  <si>
    <t>Rozebrání dlažeb ze zámkových dlaždic komunikací pro pěší ručně</t>
  </si>
  <si>
    <t>m2</t>
  </si>
  <si>
    <t>4</t>
  </si>
  <si>
    <t>2050152618</t>
  </si>
  <si>
    <t>113106161</t>
  </si>
  <si>
    <t>Rozebrání dlažeb vozovek z drobných kostek s ložem z kameniva ručně</t>
  </si>
  <si>
    <t>1887642221</t>
  </si>
  <si>
    <t>3</t>
  </si>
  <si>
    <t>113107161</t>
  </si>
  <si>
    <t>Odstranění podkladu z kameniva drceného tl do 100 mm strojně pl přes 50 do 200 m2</t>
  </si>
  <si>
    <t>2107068890</t>
  </si>
  <si>
    <t>113107171</t>
  </si>
  <si>
    <t>Odstranění podkladu z betonu prostého tl přes 100 do 150 mm strojně pl přes 50 do 200 m2</t>
  </si>
  <si>
    <t>-1112438150</t>
  </si>
  <si>
    <t>5</t>
  </si>
  <si>
    <t>113107182</t>
  </si>
  <si>
    <t>Odstranění podkladu živičného tl přes 50 do 100 mm strojně pl přes 50 do 200 m2</t>
  </si>
  <si>
    <t>-381835719</t>
  </si>
  <si>
    <t>VV</t>
  </si>
  <si>
    <t>100+170</t>
  </si>
  <si>
    <t>6</t>
  </si>
  <si>
    <t>113107322</t>
  </si>
  <si>
    <t>Odstranění podkladu z kameniva drceného tl přes 100 do 200 mm strojně pl do 50 m2</t>
  </si>
  <si>
    <t>-227331234</t>
  </si>
  <si>
    <t>7</t>
  </si>
  <si>
    <t>113201112</t>
  </si>
  <si>
    <t>Vytrhání obrub silničních ležatých</t>
  </si>
  <si>
    <t>m</t>
  </si>
  <si>
    <t>-1982301850</t>
  </si>
  <si>
    <t>8</t>
  </si>
  <si>
    <t>113202111</t>
  </si>
  <si>
    <t>Vytrhání obrub krajníků obrubníků stojatých</t>
  </si>
  <si>
    <t>-348718535</t>
  </si>
  <si>
    <t>9</t>
  </si>
  <si>
    <t>113204111</t>
  </si>
  <si>
    <t>Vytrhání obrub záhonových</t>
  </si>
  <si>
    <t>-1051465441</t>
  </si>
  <si>
    <t>60</t>
  </si>
  <si>
    <t>10</t>
  </si>
  <si>
    <t>181152302.1</t>
  </si>
  <si>
    <t>Úprava pláně pro silnice a dálnice v zářezech se zhutněním</t>
  </si>
  <si>
    <t>1057339215</t>
  </si>
  <si>
    <t>270+80</t>
  </si>
  <si>
    <t>1-2</t>
  </si>
  <si>
    <t>Terénní a sadové úpravy</t>
  </si>
  <si>
    <t>11</t>
  </si>
  <si>
    <t>181111111</t>
  </si>
  <si>
    <t>Plošná úprava terénu do 500 m2 zemina skupiny 1 až 4 nerovnosti přes 50 do 100 mm v rovinně a svahu do 1:5</t>
  </si>
  <si>
    <t>987186548</t>
  </si>
  <si>
    <t>181411141</t>
  </si>
  <si>
    <t>Založení parterového trávníku výsevem pl do 1000 m2 v rovině a ve svahu do 1:5</t>
  </si>
  <si>
    <t>-1878959801</t>
  </si>
  <si>
    <t>13</t>
  </si>
  <si>
    <t>M</t>
  </si>
  <si>
    <t>00572470</t>
  </si>
  <si>
    <t>osivo směs travní univerzál</t>
  </si>
  <si>
    <t>kg</t>
  </si>
  <si>
    <t>2139083113</t>
  </si>
  <si>
    <t>160*0,02 'Přepočtené koeficientem množství</t>
  </si>
  <si>
    <t>14</t>
  </si>
  <si>
    <t>182303111</t>
  </si>
  <si>
    <t>Doplnění zeminy nebo substrátu na travnatých plochách tl 50 mm rovina v rovinně a svahu do 1:5</t>
  </si>
  <si>
    <t>1591189858</t>
  </si>
  <si>
    <t>15</t>
  </si>
  <si>
    <t>10371500</t>
  </si>
  <si>
    <t>substrát pro trávníky VL</t>
  </si>
  <si>
    <t>m3</t>
  </si>
  <si>
    <t>-1344220455</t>
  </si>
  <si>
    <t>160*0,05</t>
  </si>
  <si>
    <t>16</t>
  </si>
  <si>
    <t>184813511</t>
  </si>
  <si>
    <t>Chemické odplevelení před založením kultury postřikem na široko v rovině a svahu do 1:5 ručně</t>
  </si>
  <si>
    <t>174879932</t>
  </si>
  <si>
    <t>17</t>
  </si>
  <si>
    <t>184813521</t>
  </si>
  <si>
    <t>Chemické odplevelení po založení kultury postřikem na široko v rovině a svahu do 1:5 ručně</t>
  </si>
  <si>
    <t>1525191645</t>
  </si>
  <si>
    <t>18</t>
  </si>
  <si>
    <t>185803111</t>
  </si>
  <si>
    <t>Ošetření trávníku shrabáním v rovině a svahu do 1:5</t>
  </si>
  <si>
    <t>1458764791</t>
  </si>
  <si>
    <t>Svislé a kompletní konstrukce</t>
  </si>
  <si>
    <t>19</t>
  </si>
  <si>
    <t>339921132</t>
  </si>
  <si>
    <t>Osazování betonových palisád do betonového základu v řadě výšky prvku přes 0,5 do 1 m</t>
  </si>
  <si>
    <t>-1465930216</t>
  </si>
  <si>
    <t>12,5+4,4</t>
  </si>
  <si>
    <t>5+11,5</t>
  </si>
  <si>
    <t>30+12</t>
  </si>
  <si>
    <t>Součet</t>
  </si>
  <si>
    <t>20</t>
  </si>
  <si>
    <t>59228414</t>
  </si>
  <si>
    <t>palisáda tyčová kruhová betonová 175x200mm v 1000mm přírodní</t>
  </si>
  <si>
    <t>kus</t>
  </si>
  <si>
    <t>-35371600</t>
  </si>
  <si>
    <t>42*5,715 'Přepočtené koeficientem množství</t>
  </si>
  <si>
    <t>59228413</t>
  </si>
  <si>
    <t>palisáda tyčová kruhová betonová 175x200mm v 800mm přírodní</t>
  </si>
  <si>
    <t>841369299</t>
  </si>
  <si>
    <t>16,5*5,715 'Přepočtené koeficientem množství</t>
  </si>
  <si>
    <t>22</t>
  </si>
  <si>
    <t>59228412</t>
  </si>
  <si>
    <t>palisáda tyčová kruhová betonová 175x200mm v 600mm přírodní</t>
  </si>
  <si>
    <t>-1100406304</t>
  </si>
  <si>
    <t>16,9*5,715 'Přepočtené koeficientem množství</t>
  </si>
  <si>
    <t>23</t>
  </si>
  <si>
    <t>339921133</t>
  </si>
  <si>
    <t>Osazování betonových palisád do betonového základu v řadě výšky prvku přes 1 do 1,5 m</t>
  </si>
  <si>
    <t>-2087210604</t>
  </si>
  <si>
    <t>24</t>
  </si>
  <si>
    <t>59228415</t>
  </si>
  <si>
    <t>palisáda tyčová kruhová betonová 175x200mm v 1200mm přírodní</t>
  </si>
  <si>
    <t>-1662354303</t>
  </si>
  <si>
    <t>24*5,715 'Přepočtené koeficientem množství</t>
  </si>
  <si>
    <t>Komunikace pozemní</t>
  </si>
  <si>
    <t>25</t>
  </si>
  <si>
    <t>564851111</t>
  </si>
  <si>
    <t>Podklad ze štěrkodrtě ŠD plochy přes 100 m2 tl 150 mm</t>
  </si>
  <si>
    <t>894931734</t>
  </si>
  <si>
    <t>26</t>
  </si>
  <si>
    <t>567122112</t>
  </si>
  <si>
    <t>Podklad ze směsi stmelené cementem SC C 8/10 tl 130 mm</t>
  </si>
  <si>
    <t>1151654584</t>
  </si>
  <si>
    <t>27</t>
  </si>
  <si>
    <t>591211111</t>
  </si>
  <si>
    <t>Kladení dlažby z kostek drobných z kamene do lože z kameniva tl 50 mm</t>
  </si>
  <si>
    <t>-1865119254</t>
  </si>
  <si>
    <t>80"předláždění ze stávajích očištěných kostek"</t>
  </si>
  <si>
    <t>28</t>
  </si>
  <si>
    <t>596211112</t>
  </si>
  <si>
    <t>Kladení zámkové dlažby komunikací pro pěší ručně tl 60 mm skupiny A pl přes 100 do 300 m2</t>
  </si>
  <si>
    <t>-2084096436</t>
  </si>
  <si>
    <t>270 "+ předláždění var. pásu a rovninného prvku ze stávající dlažby u přechodu"</t>
  </si>
  <si>
    <t>29</t>
  </si>
  <si>
    <t>59245015</t>
  </si>
  <si>
    <t>dlažba zámková betonová tvaru I 200x165mm tl 60mm přírodní</t>
  </si>
  <si>
    <t>-541294777</t>
  </si>
  <si>
    <t>270*1,02 'Přepočtené koeficientem množství</t>
  </si>
  <si>
    <t>Ostatní konstrukce a práce, bourání</t>
  </si>
  <si>
    <t>30</t>
  </si>
  <si>
    <t>911121114</t>
  </si>
  <si>
    <t>Zábradlí ocelové silniční z uzavřených profilů s madlem a vodorovným výplňovým prutem s PKO žárovým zinkováním výšky 1,1 m</t>
  </si>
  <si>
    <t>1304895100</t>
  </si>
  <si>
    <t>31</t>
  </si>
  <si>
    <t>914111112</t>
  </si>
  <si>
    <t>Montáž svislé dopravní značky do velikosti 1 m2 páskováním na sloup</t>
  </si>
  <si>
    <t>431715726</t>
  </si>
  <si>
    <t>32</t>
  </si>
  <si>
    <t>40445612</t>
  </si>
  <si>
    <t>značky upravující přednost P2, P3, P8 750mm</t>
  </si>
  <si>
    <t>1826711055</t>
  </si>
  <si>
    <t>33</t>
  </si>
  <si>
    <t>40445620</t>
  </si>
  <si>
    <t>zákazové, příkazové dopravní značky B1-B34, C1-15 700mm</t>
  </si>
  <si>
    <t>-1156041394</t>
  </si>
  <si>
    <t>34</t>
  </si>
  <si>
    <t>40445602</t>
  </si>
  <si>
    <t>výstražné dopravní značky A1-A30, A33 1000mm retroreflexní</t>
  </si>
  <si>
    <t>799827219</t>
  </si>
  <si>
    <t>35</t>
  </si>
  <si>
    <t>914431112</t>
  </si>
  <si>
    <t>Montáž dopravního zrcadla o velikosti do 1 m2 na sloupek nebo konzolu</t>
  </si>
  <si>
    <t>664491941</t>
  </si>
  <si>
    <t>36</t>
  </si>
  <si>
    <t>916231213</t>
  </si>
  <si>
    <t>Osazení chodníkového obrubníku betonového stojatého s boční opěrou do lože z betonu prostého</t>
  </si>
  <si>
    <t>1419220309</t>
  </si>
  <si>
    <t>60+8</t>
  </si>
  <si>
    <t>37</t>
  </si>
  <si>
    <t>59217062</t>
  </si>
  <si>
    <t>obrubník parkový betonový 1000x50x250mm přírodní</t>
  </si>
  <si>
    <t>-1586837995</t>
  </si>
  <si>
    <t>68*1,02 'Přepočtené koeficientem množství</t>
  </si>
  <si>
    <t>38</t>
  </si>
  <si>
    <t>916241113</t>
  </si>
  <si>
    <t>Osazení obrubníku kamenného ležatého s boční opěrou do lože z betonu prostého</t>
  </si>
  <si>
    <t>758496352</t>
  </si>
  <si>
    <t>165 " osazení stávajících vybouraných a očištěných obrubníků"</t>
  </si>
  <si>
    <t>39</t>
  </si>
  <si>
    <t>961041211-1</t>
  </si>
  <si>
    <t>Bourání základů z betonu prostého</t>
  </si>
  <si>
    <t>534439642</t>
  </si>
  <si>
    <t>0,6*0,8*100</t>
  </si>
  <si>
    <t>40</t>
  </si>
  <si>
    <t>962051111-1</t>
  </si>
  <si>
    <t>Bourání zdí a pilířů z ŽB</t>
  </si>
  <si>
    <t>1639862905</t>
  </si>
  <si>
    <t>25*0,6+12*0,4*0,6</t>
  </si>
  <si>
    <t>45*0,4+23*0,4*0,4</t>
  </si>
  <si>
    <t>33*0,2+18*0,4*0,2</t>
  </si>
  <si>
    <t>41</t>
  </si>
  <si>
    <t>966006211</t>
  </si>
  <si>
    <t>Odstranění svislých dopravních značek ze sloupů, sloupků nebo konzol</t>
  </si>
  <si>
    <t>-833958449</t>
  </si>
  <si>
    <t>42</t>
  </si>
  <si>
    <t>966006231</t>
  </si>
  <si>
    <t>Odstranění dopravního zrcadla a zrcadlové části včetně sloupku nebo konzoly</t>
  </si>
  <si>
    <t>-413390360</t>
  </si>
  <si>
    <t>43</t>
  </si>
  <si>
    <t>966075141</t>
  </si>
  <si>
    <t>Odstranění kovového zábradlí vcelku</t>
  </si>
  <si>
    <t>1734751492</t>
  </si>
  <si>
    <t>44</t>
  </si>
  <si>
    <t>979024443</t>
  </si>
  <si>
    <t>Očištění vybouraných obrubníků a krajníků silničních</t>
  </si>
  <si>
    <t>-132551570</t>
  </si>
  <si>
    <t>45</t>
  </si>
  <si>
    <t>979071121</t>
  </si>
  <si>
    <t>Očištění dlažebních kostek drobných s původním spárováním kamenivem těženým</t>
  </si>
  <si>
    <t>82125109</t>
  </si>
  <si>
    <t>997</t>
  </si>
  <si>
    <t>Doprava suti a vybouraných hmot</t>
  </si>
  <si>
    <t>46</t>
  </si>
  <si>
    <t>997221551</t>
  </si>
  <si>
    <t>Vodorovná doprava suti ze sypkých materiálů do 1 km</t>
  </si>
  <si>
    <t>t</t>
  </si>
  <si>
    <t>-954635749</t>
  </si>
  <si>
    <t>47</t>
  </si>
  <si>
    <t>997221559</t>
  </si>
  <si>
    <t>Příplatek ZKD 1 km u vodorovné dopravy suti ze sypkých materiálů</t>
  </si>
  <si>
    <t>1547454715</t>
  </si>
  <si>
    <t>63,2*9 'Přepočtené koeficientem množství</t>
  </si>
  <si>
    <t>48</t>
  </si>
  <si>
    <t>997221561</t>
  </si>
  <si>
    <t>Vodorovná doprava suti z kusových materiálů do 1 km</t>
  </si>
  <si>
    <t>-1506700517</t>
  </si>
  <si>
    <t>201,9+114,24+59,4</t>
  </si>
  <si>
    <t>49</t>
  </si>
  <si>
    <t>997221569</t>
  </si>
  <si>
    <t>Příplatek ZKD 1 km u vodorovné dopravy suti z kusových materiálů</t>
  </si>
  <si>
    <t>1629895172</t>
  </si>
  <si>
    <t>375,54*9 'Přepočtené koeficientem množství</t>
  </si>
  <si>
    <t>50</t>
  </si>
  <si>
    <t>997221861</t>
  </si>
  <si>
    <t>Poplatek za předání recyklačnímu zařízení stavebního odpadu z prostého betonu kód odpadu 17 01 01</t>
  </si>
  <si>
    <t>1151056216</t>
  </si>
  <si>
    <t>87,75+6,15+2,4+105,6</t>
  </si>
  <si>
    <t>51</t>
  </si>
  <si>
    <t>997221862</t>
  </si>
  <si>
    <t>Poplatek za předání recyklačnímu zařízení stavebního odpadu z armovaného betonu kód odpadu 17 01 01</t>
  </si>
  <si>
    <t>-967673690</t>
  </si>
  <si>
    <t>52</t>
  </si>
  <si>
    <t>997221873</t>
  </si>
  <si>
    <t>Poplatek za předání recyklačnímu zařízení zeminy a kamení kód odpadu 17 05 04</t>
  </si>
  <si>
    <t>-2119923209</t>
  </si>
  <si>
    <t>45,8+17,4</t>
  </si>
  <si>
    <t>53</t>
  </si>
  <si>
    <t>997221875</t>
  </si>
  <si>
    <t>Poplatek za předání recyklačnímu zařízení stavebního odpadu asfaltového bez obsahu dehtu kód odpadu 17 03 02</t>
  </si>
  <si>
    <t>226626472</t>
  </si>
  <si>
    <t>998</t>
  </si>
  <si>
    <t>Přesun hmot</t>
  </si>
  <si>
    <t>54</t>
  </si>
  <si>
    <t>998223011</t>
  </si>
  <si>
    <t>Přesun hmot pro pozemní komunikace s krytem dlážděným</t>
  </si>
  <si>
    <t>-1892545874</t>
  </si>
  <si>
    <t>D1</t>
  </si>
  <si>
    <t>URS.21M.0001 - Veřejné osvětlení</t>
  </si>
  <si>
    <t>55</t>
  </si>
  <si>
    <t>945421110</t>
  </si>
  <si>
    <t>Hydraulická zvedací plošina na automobilovém podvozku výška zdvihu do 18 m včetně obsluhy</t>
  </si>
  <si>
    <t>hod</t>
  </si>
  <si>
    <t>1070896635</t>
  </si>
  <si>
    <t>56</t>
  </si>
  <si>
    <t>210100096</t>
  </si>
  <si>
    <t>Ukončení vodičů na svorkovnici s otevřením a uzavřením krytu včetně zapojení průřezu žíly do 2,5 mm2</t>
  </si>
  <si>
    <t>-616691020</t>
  </si>
  <si>
    <t>57</t>
  </si>
  <si>
    <t>210100101</t>
  </si>
  <si>
    <t>Ukončení vodičů na svorkovnici s otevřením a uzavřením krytu včetně zapojení průřezu žíly do 16 mm2</t>
  </si>
  <si>
    <t>-1257853132</t>
  </si>
  <si>
    <t>58</t>
  </si>
  <si>
    <t>210100252</t>
  </si>
  <si>
    <t>Ukončení kabelů smršťovací koncovkou nebo páskou se zapojením bez letování žíly do 4x25 mm2</t>
  </si>
  <si>
    <t>-706057161</t>
  </si>
  <si>
    <t>59</t>
  </si>
  <si>
    <t>35436314</t>
  </si>
  <si>
    <t>hlava rozdělovací smršťovaná přímá do 1kV SKE 4f/1+2 kabel 12-32mm/průřez 1,5-35mm</t>
  </si>
  <si>
    <t>989896895</t>
  </si>
  <si>
    <t>210203901</t>
  </si>
  <si>
    <t>Montáž svítidel LED se zapojením vodičů průmyslových nebo venkovních na výložník nebo dřík</t>
  </si>
  <si>
    <t>671425246</t>
  </si>
  <si>
    <t>61</t>
  </si>
  <si>
    <t>210204011</t>
  </si>
  <si>
    <t>Montáž stožárů osvětlení ocelových samostatně stojících délky do 12 m</t>
  </si>
  <si>
    <t>2070698149</t>
  </si>
  <si>
    <t>62</t>
  </si>
  <si>
    <t>31674066</t>
  </si>
  <si>
    <t xml:space="preserve">stožár osvětlovací - pro montážní výšku 8m </t>
  </si>
  <si>
    <t>758605999</t>
  </si>
  <si>
    <t>63</t>
  </si>
  <si>
    <t>210204103</t>
  </si>
  <si>
    <t>Montáž výložníků osvětlení jednoramenných sloupových hmotnosti do 35 kg</t>
  </si>
  <si>
    <t>285209768</t>
  </si>
  <si>
    <t>64</t>
  </si>
  <si>
    <t>31674001-1</t>
  </si>
  <si>
    <t>výložník rovný jednoduchý k osvětlovacím stožárům uličním vyložení 3000mm</t>
  </si>
  <si>
    <t>-2131641376</t>
  </si>
  <si>
    <t>65</t>
  </si>
  <si>
    <t>210204201</t>
  </si>
  <si>
    <t>Montáž elektrovýzbroje stožárů osvětlení 1 okruh</t>
  </si>
  <si>
    <t>363982491</t>
  </si>
  <si>
    <t>66</t>
  </si>
  <si>
    <t>210220020</t>
  </si>
  <si>
    <t>Montáž uzemňovacího vedení vodičů FeZn pomocí svorek v zemi s izolací spojů páskou do 120 mm2 ve městské zástavbě</t>
  </si>
  <si>
    <t>117168958</t>
  </si>
  <si>
    <t>67</t>
  </si>
  <si>
    <t>35442062</t>
  </si>
  <si>
    <t>pás zemnící 30x4mm FeZn</t>
  </si>
  <si>
    <t>-723914195</t>
  </si>
  <si>
    <t>68</t>
  </si>
  <si>
    <t>210220022</t>
  </si>
  <si>
    <t>Montáž uzemňovacího vedení vodičů FeZn pomocí svorek v zemi s izolací spojů drátem průměru do 10 mm ve městské zástavbě</t>
  </si>
  <si>
    <t>515402276</t>
  </si>
  <si>
    <t>69</t>
  </si>
  <si>
    <t>35441073</t>
  </si>
  <si>
    <t>drát D 10mm FeZn</t>
  </si>
  <si>
    <t>1495046640</t>
  </si>
  <si>
    <t>70</t>
  </si>
  <si>
    <t>210220301</t>
  </si>
  <si>
    <t>Montáž svorek hromosvodných se 2 šrouby</t>
  </si>
  <si>
    <t>-1131270432</t>
  </si>
  <si>
    <t>71</t>
  </si>
  <si>
    <t>35441885</t>
  </si>
  <si>
    <t>svorka spojovací pro lano D 8-10mm</t>
  </si>
  <si>
    <t>1887878925</t>
  </si>
  <si>
    <t>72</t>
  </si>
  <si>
    <t>210220302</t>
  </si>
  <si>
    <t>Montáž svorek hromosvodných se 3 a více šrouby</t>
  </si>
  <si>
    <t>158251699</t>
  </si>
  <si>
    <t>73</t>
  </si>
  <si>
    <t>35441860</t>
  </si>
  <si>
    <t>svorka FeZn k jímací tyči - 4 šrouby</t>
  </si>
  <si>
    <t>-1490205114</t>
  </si>
  <si>
    <t>74</t>
  </si>
  <si>
    <t>210280002</t>
  </si>
  <si>
    <t>Zkoušky a prohlídky el rozvodů a zařízení celková prohlídka pro objem montážních prací přes 100 do 500 tis Kč</t>
  </si>
  <si>
    <t>-933865047</t>
  </si>
  <si>
    <t>75</t>
  </si>
  <si>
    <t>210812011</t>
  </si>
  <si>
    <t>Montáž kabelu Cu plného nebo laněného do 1 kV žíly 3x1,5 až 6 mm2 (např. CYKY, CYKFY) bez ukončení uloženého volně nebo v liště</t>
  </si>
  <si>
    <t>540689201</t>
  </si>
  <si>
    <t>76</t>
  </si>
  <si>
    <t>34111030</t>
  </si>
  <si>
    <t>kabel instalační jádro Cu plné izolace PVC plášť PVC 450/750V (CYKY) 3x1,5mm2</t>
  </si>
  <si>
    <t>-355653718</t>
  </si>
  <si>
    <t>77</t>
  </si>
  <si>
    <t>210812035</t>
  </si>
  <si>
    <t>Montáž kabelu Cu plného nebo laněného do 1 kV žíly 4x16 mm2 (např. CYKY, CYKFY) bez ukončení uloženého volně nebo v liště</t>
  </si>
  <si>
    <t>1847063161</t>
  </si>
  <si>
    <t>78</t>
  </si>
  <si>
    <t>34111080</t>
  </si>
  <si>
    <t>kabel instalační jádro Cu plné izolace PVC plášť PVC 450/750V (CYKY) 4x16mm2</t>
  </si>
  <si>
    <t>-1324601229</t>
  </si>
  <si>
    <t>79</t>
  </si>
  <si>
    <t>218100001</t>
  </si>
  <si>
    <t>Odpojení vodičů z rozváděče nebo přístroje průřezu žíly do 2,5 mm2</t>
  </si>
  <si>
    <t>363254963</t>
  </si>
  <si>
    <t>80</t>
  </si>
  <si>
    <t>218100003</t>
  </si>
  <si>
    <t>Odpojení vodičů z rozváděče nebo přístroje průřezu žíly do 16 mm2</t>
  </si>
  <si>
    <t>-1608979845</t>
  </si>
  <si>
    <t>81</t>
  </si>
  <si>
    <t>218202016</t>
  </si>
  <si>
    <t>Demontáž svítidla výbojkového průmyslového nebo venkovního ze sloupku parkového</t>
  </si>
  <si>
    <t>-933077662</t>
  </si>
  <si>
    <t>82</t>
  </si>
  <si>
    <t>218204011</t>
  </si>
  <si>
    <t>Demontáž stožárů osvětlení ocelových samostatně stojících délky do 12 m</t>
  </si>
  <si>
    <t>319979376</t>
  </si>
  <si>
    <t>83</t>
  </si>
  <si>
    <t>218204103</t>
  </si>
  <si>
    <t>Demontáž výložníků osvětlení jednoramenných sloupových hmotnosti do 35 kg</t>
  </si>
  <si>
    <t>-1066567707</t>
  </si>
  <si>
    <t>84</t>
  </si>
  <si>
    <t>218204201</t>
  </si>
  <si>
    <t>Demontáž elektrovýzbroje stožárů osvětlení 1 okruh</t>
  </si>
  <si>
    <t>-630384599</t>
  </si>
  <si>
    <t>85</t>
  </si>
  <si>
    <t>218220300</t>
  </si>
  <si>
    <t>Demontáž svorek hromosvodných s 1 šroubem</t>
  </si>
  <si>
    <t>445313891</t>
  </si>
  <si>
    <t>86</t>
  </si>
  <si>
    <t>K001</t>
  </si>
  <si>
    <t>Úprava napájecího místa</t>
  </si>
  <si>
    <t>kpl</t>
  </si>
  <si>
    <t>-1733339700</t>
  </si>
  <si>
    <t>87</t>
  </si>
  <si>
    <t>460010023</t>
  </si>
  <si>
    <t>Vytyčení trasy vedení kabelového podzemního v terénu volném</t>
  </si>
  <si>
    <t>km</t>
  </si>
  <si>
    <t>592566691</t>
  </si>
  <si>
    <t>88</t>
  </si>
  <si>
    <t>460141112</t>
  </si>
  <si>
    <t>Hloubení nezapažených jam při elektromontážích strojně v hornině tř I skupiny 3</t>
  </si>
  <si>
    <t>751139096</t>
  </si>
  <si>
    <t>89</t>
  </si>
  <si>
    <t>460171172</t>
  </si>
  <si>
    <t>Hloubení kabelových nezapažených rýh strojně š 35 cm hl 60 cm v hornině tř I skupiny 3</t>
  </si>
  <si>
    <t>-1623819078</t>
  </si>
  <si>
    <t>90</t>
  </si>
  <si>
    <t>460341113</t>
  </si>
  <si>
    <t>Vodorovné přemístění horniny jakékoliv třídy dopravními prostředky při elektromontážích přes 500 do 1000 m</t>
  </si>
  <si>
    <t>169699716</t>
  </si>
  <si>
    <t>91</t>
  </si>
  <si>
    <t>460341121</t>
  </si>
  <si>
    <t>Příplatek k vodorovnému přemístění horniny dopravními prostředky při elektromontážích za každých dalších i započatých 1000 m</t>
  </si>
  <si>
    <t>-1351394068</t>
  </si>
  <si>
    <t>11*9</t>
  </si>
  <si>
    <t>92</t>
  </si>
  <si>
    <t>460361121</t>
  </si>
  <si>
    <t>2135145113</t>
  </si>
  <si>
    <t>11*1,9</t>
  </si>
  <si>
    <t>93</t>
  </si>
  <si>
    <t>460391123</t>
  </si>
  <si>
    <t>Zásyp jam při elektromontážích ručně se zhutněním z hornin třídy I skupiny 3</t>
  </si>
  <si>
    <t>378562216</t>
  </si>
  <si>
    <t>94</t>
  </si>
  <si>
    <t>460451182</t>
  </si>
  <si>
    <t>Zásyp kabelových rýh strojně se zhutněním š 35 cm hl 60 cm z horniny tř I skupiny 3</t>
  </si>
  <si>
    <t>1819230175</t>
  </si>
  <si>
    <t>95</t>
  </si>
  <si>
    <t>460641113</t>
  </si>
  <si>
    <t>Základové konstrukce při elektromontážích z monolitického betonu tř. C 16/20</t>
  </si>
  <si>
    <t>1722866259</t>
  </si>
  <si>
    <t>96</t>
  </si>
  <si>
    <t>28611143</t>
  </si>
  <si>
    <t>trubka kanalizační PVC DN 315x1000mm SN4</t>
  </si>
  <si>
    <t>-590567971</t>
  </si>
  <si>
    <t>97</t>
  </si>
  <si>
    <t>460661111</t>
  </si>
  <si>
    <t>Kabelové lože z písku pro kabely nn bez zakrytí š lože do 35 cm</t>
  </si>
  <si>
    <t>-1281507792</t>
  </si>
  <si>
    <t>98</t>
  </si>
  <si>
    <t>460671124</t>
  </si>
  <si>
    <t>Výstražná deska pro krytí kabelů šířky přes 25 do 30 cm</t>
  </si>
  <si>
    <t>762795851</t>
  </si>
  <si>
    <t>99</t>
  </si>
  <si>
    <t>460791213</t>
  </si>
  <si>
    <t>Montáž trubek ochranných plastových uložených volně do rýhy ohebných přes 50 do 90 mm</t>
  </si>
  <si>
    <t>81647648</t>
  </si>
  <si>
    <t>100</t>
  </si>
  <si>
    <t>34571352</t>
  </si>
  <si>
    <t>trubka elektroinstalační ohebná dvouplášťová korugovaná HDPE (chránička) D 52/63mm</t>
  </si>
  <si>
    <t>437964658</t>
  </si>
  <si>
    <t>171,428571428571*1,05 'Přepočtené koeficientem množství</t>
  </si>
  <si>
    <t>101</t>
  </si>
  <si>
    <t>468051121</t>
  </si>
  <si>
    <t>Bourání základu betonového při elektromontážích</t>
  </si>
  <si>
    <t>663003182</t>
  </si>
  <si>
    <t>102</t>
  </si>
  <si>
    <t>469972112</t>
  </si>
  <si>
    <t>Odvoz suti při elektromontážích do 1 km</t>
  </si>
  <si>
    <t>1231815659</t>
  </si>
  <si>
    <t>103</t>
  </si>
  <si>
    <t>469972122</t>
  </si>
  <si>
    <t>Příplatek k odvozu suti při elektromontážích za každý další 1 km</t>
  </si>
  <si>
    <t>1960523696</t>
  </si>
  <si>
    <t>6,6*9</t>
  </si>
  <si>
    <t>104</t>
  </si>
  <si>
    <t>469973120</t>
  </si>
  <si>
    <t>754677573</t>
  </si>
  <si>
    <t>6,6*2,5</t>
  </si>
  <si>
    <t>105</t>
  </si>
  <si>
    <t>469981111</t>
  </si>
  <si>
    <t>Přesun hmot pro pomocné stavební práce při elektromontážích do 1000 m</t>
  </si>
  <si>
    <t>-1745947784</t>
  </si>
  <si>
    <t>3,363</t>
  </si>
  <si>
    <t>106</t>
  </si>
  <si>
    <t>HZS4211</t>
  </si>
  <si>
    <t>Hodinová zúčtovací sazba revizní technik</t>
  </si>
  <si>
    <t>262144</t>
  </si>
  <si>
    <t>-218136799</t>
  </si>
  <si>
    <t>107</t>
  </si>
  <si>
    <t>HZS4212</t>
  </si>
  <si>
    <t>Hodinová zúčtovací sazba revizní technik specialista</t>
  </si>
  <si>
    <t>1716640696</t>
  </si>
  <si>
    <t>108</t>
  </si>
  <si>
    <t>31674131</t>
  </si>
  <si>
    <t>výzbroj stožárová SV 6.16.4</t>
  </si>
  <si>
    <t>267226123</t>
  </si>
  <si>
    <t>VRN</t>
  </si>
  <si>
    <t>Vedlejší rozpočtové náklady</t>
  </si>
  <si>
    <t>VRN1</t>
  </si>
  <si>
    <t>Průzkumné, geodetické a projektové práce</t>
  </si>
  <si>
    <t>109</t>
  </si>
  <si>
    <t>012203000</t>
  </si>
  <si>
    <t>Geodetické práce při provádění stavby</t>
  </si>
  <si>
    <t>soub</t>
  </si>
  <si>
    <t>1024</t>
  </si>
  <si>
    <t>-675530528</t>
  </si>
  <si>
    <t>110</t>
  </si>
  <si>
    <t>012303000</t>
  </si>
  <si>
    <t>Geodetické práce po výstavbě - geodetické zaměření skutečného provedení díla</t>
  </si>
  <si>
    <t>-990187944</t>
  </si>
  <si>
    <t>111</t>
  </si>
  <si>
    <t>013254000-1</t>
  </si>
  <si>
    <t>Dokumentace skutečného provedení stavby (3x tištěná,CD)</t>
  </si>
  <si>
    <t>-1089280836</t>
  </si>
  <si>
    <t>VRN3</t>
  </si>
  <si>
    <t>Zařízení staveniště</t>
  </si>
  <si>
    <t>112</t>
  </si>
  <si>
    <t>030001000</t>
  </si>
  <si>
    <t>2074927461</t>
  </si>
  <si>
    <t>113</t>
  </si>
  <si>
    <t>039203-1</t>
  </si>
  <si>
    <t>Uvedení ploch poškozených vlivem realizace díla do stavu před zahájením realizace díla</t>
  </si>
  <si>
    <t>-1760700692</t>
  </si>
  <si>
    <t>VRN4</t>
  </si>
  <si>
    <t>Inženýrská činnost</t>
  </si>
  <si>
    <t>114</t>
  </si>
  <si>
    <t>043134000</t>
  </si>
  <si>
    <t>Zkoušky zatěžovací, včetně vypracování odborné zprávy</t>
  </si>
  <si>
    <t>-522789399</t>
  </si>
  <si>
    <t>VRN7</t>
  </si>
  <si>
    <t>Provozní vlivy</t>
  </si>
  <si>
    <t>115</t>
  </si>
  <si>
    <t>072002000-1</t>
  </si>
  <si>
    <t>Přechodné dopravní značení, projednání</t>
  </si>
  <si>
    <t>-1101818090</t>
  </si>
  <si>
    <t>116</t>
  </si>
  <si>
    <t>072002000-2</t>
  </si>
  <si>
    <t>Přechodné dopravní značení - značky, instalace, údržba</t>
  </si>
  <si>
    <t>ks</t>
  </si>
  <si>
    <t>-1765905125</t>
  </si>
  <si>
    <t>VRN9</t>
  </si>
  <si>
    <t>Ostatní náklady</t>
  </si>
  <si>
    <t>117</t>
  </si>
  <si>
    <t>02-1</t>
  </si>
  <si>
    <t>Ochrana a zabezpečení stávajících inženýrských sítí po celou dobu realizace díla</t>
  </si>
  <si>
    <t>1464600694</t>
  </si>
  <si>
    <t>118</t>
  </si>
  <si>
    <t>090001000-1</t>
  </si>
  <si>
    <t>Vytyčení stávajících sítí</t>
  </si>
  <si>
    <t>1880452659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</si>
</sst>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8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9" xfId="0" applyNumberFormat="1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166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0" fillId="0" borderId="12" xfId="0" applyNumberFormat="1" applyFont="1" applyBorder="1" applyAlignment="1" applyProtection="1"/>
    <xf numFmtId="166" fontId="30" fillId="0" borderId="13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2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3" fillId="0" borderId="22" xfId="0" applyFont="1" applyBorder="1" applyAlignment="1" applyProtection="1">
      <alignment horizontal="center" vertical="center"/>
    </xf>
    <xf numFmtId="49" fontId="33" fillId="0" borderId="22" xfId="0" applyNumberFormat="1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center" vertical="center" wrapText="1"/>
    </xf>
    <xf numFmtId="167" fontId="33" fillId="0" borderId="22" xfId="0" applyNumberFormat="1" applyFont="1" applyBorder="1" applyAlignment="1" applyProtection="1">
      <alignment vertical="center"/>
    </xf>
    <xf numFmtId="4" fontId="33" fillId="2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</xf>
    <xf numFmtId="0" fontId="34" fillId="0" borderId="22" xfId="0" applyFont="1" applyBorder="1" applyAlignment="1" applyProtection="1">
      <alignment vertical="center"/>
    </xf>
    <xf numFmtId="0" fontId="34" fillId="0" borderId="3" xfId="0" applyFont="1" applyBorder="1" applyAlignment="1">
      <alignment vertical="center"/>
    </xf>
    <xf numFmtId="0" fontId="33" fillId="2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6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7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4" fontId="26" fillId="0" borderId="0" xfId="0" applyNumberFormat="1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topLeftCell="A124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s="1" customFormat="1" ht="36.950000000000003" customHeight="1">
      <c r="AR2" s="274"/>
      <c r="AS2" s="274"/>
      <c r="AT2" s="274"/>
      <c r="AU2" s="274"/>
      <c r="AV2" s="274"/>
      <c r="AW2" s="274"/>
      <c r="AX2" s="274"/>
      <c r="AY2" s="274"/>
      <c r="AZ2" s="274"/>
      <c r="BA2" s="274"/>
      <c r="BB2" s="274"/>
      <c r="BC2" s="274"/>
      <c r="BD2" s="274"/>
      <c r="BE2" s="274"/>
      <c r="BS2" s="16" t="s">
        <v>6</v>
      </c>
      <c r="BT2" s="16" t="s">
        <v>7</v>
      </c>
    </row>
    <row r="3" spans="1:74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s="1" customFormat="1" ht="24.95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pans="1:74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37" t="s">
        <v>14</v>
      </c>
      <c r="L5" s="238"/>
      <c r="M5" s="238"/>
      <c r="N5" s="238"/>
      <c r="O5" s="238"/>
      <c r="P5" s="238"/>
      <c r="Q5" s="238"/>
      <c r="R5" s="238"/>
      <c r="S5" s="238"/>
      <c r="T5" s="238"/>
      <c r="U5" s="238"/>
      <c r="V5" s="238"/>
      <c r="W5" s="238"/>
      <c r="X5" s="238"/>
      <c r="Y5" s="238"/>
      <c r="Z5" s="238"/>
      <c r="AA5" s="238"/>
      <c r="AB5" s="238"/>
      <c r="AC5" s="238"/>
      <c r="AD5" s="238"/>
      <c r="AE5" s="238"/>
      <c r="AF5" s="238"/>
      <c r="AG5" s="238"/>
      <c r="AH5" s="238"/>
      <c r="AI5" s="238"/>
      <c r="AJ5" s="238"/>
      <c r="AK5" s="238"/>
      <c r="AL5" s="238"/>
      <c r="AM5" s="238"/>
      <c r="AN5" s="238"/>
      <c r="AO5" s="238"/>
      <c r="AP5" s="21"/>
      <c r="AQ5" s="21"/>
      <c r="AR5" s="19"/>
      <c r="BE5" s="234" t="s">
        <v>15</v>
      </c>
      <c r="BS5" s="16" t="s">
        <v>6</v>
      </c>
    </row>
    <row r="6" spans="1:74" s="1" customFormat="1" ht="36.950000000000003" customHeight="1">
      <c r="B6" s="20"/>
      <c r="C6" s="21"/>
      <c r="D6" s="27" t="s">
        <v>16</v>
      </c>
      <c r="E6" s="21"/>
      <c r="F6" s="21"/>
      <c r="G6" s="21"/>
      <c r="H6" s="21"/>
      <c r="I6" s="21"/>
      <c r="J6" s="21"/>
      <c r="K6" s="239" t="s">
        <v>17</v>
      </c>
      <c r="L6" s="238"/>
      <c r="M6" s="238"/>
      <c r="N6" s="238"/>
      <c r="O6" s="238"/>
      <c r="P6" s="238"/>
      <c r="Q6" s="238"/>
      <c r="R6" s="238"/>
      <c r="S6" s="238"/>
      <c r="T6" s="238"/>
      <c r="U6" s="238"/>
      <c r="V6" s="238"/>
      <c r="W6" s="238"/>
      <c r="X6" s="238"/>
      <c r="Y6" s="238"/>
      <c r="Z6" s="238"/>
      <c r="AA6" s="238"/>
      <c r="AB6" s="238"/>
      <c r="AC6" s="238"/>
      <c r="AD6" s="238"/>
      <c r="AE6" s="238"/>
      <c r="AF6" s="238"/>
      <c r="AG6" s="238"/>
      <c r="AH6" s="238"/>
      <c r="AI6" s="238"/>
      <c r="AJ6" s="238"/>
      <c r="AK6" s="238"/>
      <c r="AL6" s="238"/>
      <c r="AM6" s="238"/>
      <c r="AN6" s="238"/>
      <c r="AO6" s="238"/>
      <c r="AP6" s="21"/>
      <c r="AQ6" s="21"/>
      <c r="AR6" s="19"/>
      <c r="BE6" s="235"/>
      <c r="BS6" s="16" t="s">
        <v>6</v>
      </c>
    </row>
    <row r="7" spans="1:74" s="1" customFormat="1" ht="12" customHeight="1">
      <c r="B7" s="20"/>
      <c r="C7" s="21"/>
      <c r="D7" s="28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8" t="s">
        <v>19</v>
      </c>
      <c r="AL7" s="21"/>
      <c r="AM7" s="21"/>
      <c r="AN7" s="26" t="s">
        <v>1</v>
      </c>
      <c r="AO7" s="21"/>
      <c r="AP7" s="21"/>
      <c r="AQ7" s="21"/>
      <c r="AR7" s="19"/>
      <c r="BE7" s="235"/>
      <c r="BS7" s="16" t="s">
        <v>6</v>
      </c>
    </row>
    <row r="8" spans="1:74" s="1" customFormat="1" ht="12" customHeight="1">
      <c r="B8" s="20"/>
      <c r="C8" s="21"/>
      <c r="D8" s="28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8" t="s">
        <v>22</v>
      </c>
      <c r="AL8" s="21"/>
      <c r="AM8" s="21"/>
      <c r="AN8" s="29" t="s">
        <v>23</v>
      </c>
      <c r="AO8" s="21"/>
      <c r="AP8" s="21"/>
      <c r="AQ8" s="21"/>
      <c r="AR8" s="19"/>
      <c r="BE8" s="235"/>
      <c r="BS8" s="16" t="s">
        <v>6</v>
      </c>
    </row>
    <row r="9" spans="1:74" s="1" customFormat="1" ht="14.45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235"/>
      <c r="BS9" s="16" t="s">
        <v>6</v>
      </c>
    </row>
    <row r="10" spans="1:74" s="1" customFormat="1" ht="12" customHeight="1">
      <c r="B10" s="20"/>
      <c r="C10" s="21"/>
      <c r="D10" s="28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8" t="s">
        <v>25</v>
      </c>
      <c r="AL10" s="21"/>
      <c r="AM10" s="21"/>
      <c r="AN10" s="26" t="s">
        <v>1</v>
      </c>
      <c r="AO10" s="21"/>
      <c r="AP10" s="21"/>
      <c r="AQ10" s="21"/>
      <c r="AR10" s="19"/>
      <c r="BE10" s="235"/>
      <c r="BS10" s="16" t="s">
        <v>6</v>
      </c>
    </row>
    <row r="11" spans="1:74" s="1" customFormat="1" ht="18.399999999999999" customHeight="1">
      <c r="B11" s="20"/>
      <c r="C11" s="21"/>
      <c r="D11" s="21"/>
      <c r="E11" s="26" t="s">
        <v>21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8" t="s">
        <v>26</v>
      </c>
      <c r="AL11" s="21"/>
      <c r="AM11" s="21"/>
      <c r="AN11" s="26" t="s">
        <v>1</v>
      </c>
      <c r="AO11" s="21"/>
      <c r="AP11" s="21"/>
      <c r="AQ11" s="21"/>
      <c r="AR11" s="19"/>
      <c r="BE11" s="235"/>
      <c r="BS11" s="16" t="s">
        <v>6</v>
      </c>
    </row>
    <row r="12" spans="1:74" s="1" customFormat="1" ht="6.95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235"/>
      <c r="BS12" s="16" t="s">
        <v>6</v>
      </c>
    </row>
    <row r="13" spans="1:74" s="1" customFormat="1" ht="12" customHeight="1">
      <c r="B13" s="20"/>
      <c r="C13" s="21"/>
      <c r="D13" s="28" t="s">
        <v>27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8" t="s">
        <v>25</v>
      </c>
      <c r="AL13" s="21"/>
      <c r="AM13" s="21"/>
      <c r="AN13" s="30" t="s">
        <v>28</v>
      </c>
      <c r="AO13" s="21"/>
      <c r="AP13" s="21"/>
      <c r="AQ13" s="21"/>
      <c r="AR13" s="19"/>
      <c r="BE13" s="235"/>
      <c r="BS13" s="16" t="s">
        <v>6</v>
      </c>
    </row>
    <row r="14" spans="1:74" ht="12.75">
      <c r="B14" s="20"/>
      <c r="C14" s="21"/>
      <c r="D14" s="21"/>
      <c r="E14" s="240" t="s">
        <v>28</v>
      </c>
      <c r="F14" s="241"/>
      <c r="G14" s="241"/>
      <c r="H14" s="241"/>
      <c r="I14" s="241"/>
      <c r="J14" s="241"/>
      <c r="K14" s="241"/>
      <c r="L14" s="241"/>
      <c r="M14" s="241"/>
      <c r="N14" s="241"/>
      <c r="O14" s="241"/>
      <c r="P14" s="241"/>
      <c r="Q14" s="241"/>
      <c r="R14" s="241"/>
      <c r="S14" s="241"/>
      <c r="T14" s="241"/>
      <c r="U14" s="241"/>
      <c r="V14" s="241"/>
      <c r="W14" s="241"/>
      <c r="X14" s="241"/>
      <c r="Y14" s="241"/>
      <c r="Z14" s="241"/>
      <c r="AA14" s="241"/>
      <c r="AB14" s="241"/>
      <c r="AC14" s="241"/>
      <c r="AD14" s="241"/>
      <c r="AE14" s="241"/>
      <c r="AF14" s="241"/>
      <c r="AG14" s="241"/>
      <c r="AH14" s="241"/>
      <c r="AI14" s="241"/>
      <c r="AJ14" s="241"/>
      <c r="AK14" s="28" t="s">
        <v>26</v>
      </c>
      <c r="AL14" s="21"/>
      <c r="AM14" s="21"/>
      <c r="AN14" s="30" t="s">
        <v>28</v>
      </c>
      <c r="AO14" s="21"/>
      <c r="AP14" s="21"/>
      <c r="AQ14" s="21"/>
      <c r="AR14" s="19"/>
      <c r="BE14" s="235"/>
      <c r="BS14" s="16" t="s">
        <v>6</v>
      </c>
    </row>
    <row r="15" spans="1:74" s="1" customFormat="1" ht="6.95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235"/>
      <c r="BS15" s="16" t="s">
        <v>4</v>
      </c>
    </row>
    <row r="16" spans="1:74" s="1" customFormat="1" ht="12" customHeight="1">
      <c r="B16" s="20"/>
      <c r="C16" s="21"/>
      <c r="D16" s="28" t="s">
        <v>29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8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235"/>
      <c r="BS16" s="16" t="s">
        <v>4</v>
      </c>
    </row>
    <row r="17" spans="1:71" s="1" customFormat="1" ht="18.399999999999999" customHeight="1">
      <c r="B17" s="20"/>
      <c r="C17" s="21"/>
      <c r="D17" s="21"/>
      <c r="E17" s="26" t="s">
        <v>21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8" t="s">
        <v>26</v>
      </c>
      <c r="AL17" s="21"/>
      <c r="AM17" s="21"/>
      <c r="AN17" s="26" t="s">
        <v>1</v>
      </c>
      <c r="AO17" s="21"/>
      <c r="AP17" s="21"/>
      <c r="AQ17" s="21"/>
      <c r="AR17" s="19"/>
      <c r="BE17" s="235"/>
      <c r="BS17" s="16" t="s">
        <v>30</v>
      </c>
    </row>
    <row r="18" spans="1:71" s="1" customFormat="1" ht="6.95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235"/>
      <c r="BS18" s="16" t="s">
        <v>6</v>
      </c>
    </row>
    <row r="19" spans="1:71" s="1" customFormat="1" ht="12" customHeight="1">
      <c r="B19" s="20"/>
      <c r="C19" s="21"/>
      <c r="D19" s="28" t="s">
        <v>31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8" t="s">
        <v>25</v>
      </c>
      <c r="AL19" s="21"/>
      <c r="AM19" s="21"/>
      <c r="AN19" s="26" t="s">
        <v>1</v>
      </c>
      <c r="AO19" s="21"/>
      <c r="AP19" s="21"/>
      <c r="AQ19" s="21"/>
      <c r="AR19" s="19"/>
      <c r="BE19" s="235"/>
      <c r="BS19" s="16" t="s">
        <v>6</v>
      </c>
    </row>
    <row r="20" spans="1:71" s="1" customFormat="1" ht="18.399999999999999" customHeight="1">
      <c r="B20" s="20"/>
      <c r="C20" s="21"/>
      <c r="D20" s="21"/>
      <c r="E20" s="26" t="s">
        <v>21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8" t="s">
        <v>26</v>
      </c>
      <c r="AL20" s="21"/>
      <c r="AM20" s="21"/>
      <c r="AN20" s="26" t="s">
        <v>1</v>
      </c>
      <c r="AO20" s="21"/>
      <c r="AP20" s="21"/>
      <c r="AQ20" s="21"/>
      <c r="AR20" s="19"/>
      <c r="BE20" s="235"/>
      <c r="BS20" s="16" t="s">
        <v>30</v>
      </c>
    </row>
    <row r="21" spans="1:71" s="1" customFormat="1" ht="6.95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235"/>
    </row>
    <row r="22" spans="1:71" s="1" customFormat="1" ht="12" customHeight="1">
      <c r="B22" s="20"/>
      <c r="C22" s="21"/>
      <c r="D22" s="28" t="s">
        <v>32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235"/>
    </row>
    <row r="23" spans="1:71" s="1" customFormat="1" ht="16.5" customHeight="1">
      <c r="B23" s="20"/>
      <c r="C23" s="21"/>
      <c r="D23" s="21"/>
      <c r="E23" s="242" t="s">
        <v>1</v>
      </c>
      <c r="F23" s="242"/>
      <c r="G23" s="242"/>
      <c r="H23" s="242"/>
      <c r="I23" s="242"/>
      <c r="J23" s="242"/>
      <c r="K23" s="242"/>
      <c r="L23" s="242"/>
      <c r="M23" s="242"/>
      <c r="N23" s="242"/>
      <c r="O23" s="242"/>
      <c r="P23" s="242"/>
      <c r="Q23" s="242"/>
      <c r="R23" s="242"/>
      <c r="S23" s="242"/>
      <c r="T23" s="242"/>
      <c r="U23" s="242"/>
      <c r="V23" s="242"/>
      <c r="W23" s="242"/>
      <c r="X23" s="242"/>
      <c r="Y23" s="242"/>
      <c r="Z23" s="242"/>
      <c r="AA23" s="242"/>
      <c r="AB23" s="242"/>
      <c r="AC23" s="242"/>
      <c r="AD23" s="242"/>
      <c r="AE23" s="242"/>
      <c r="AF23" s="242"/>
      <c r="AG23" s="242"/>
      <c r="AH23" s="242"/>
      <c r="AI23" s="242"/>
      <c r="AJ23" s="242"/>
      <c r="AK23" s="242"/>
      <c r="AL23" s="242"/>
      <c r="AM23" s="242"/>
      <c r="AN23" s="242"/>
      <c r="AO23" s="21"/>
      <c r="AP23" s="21"/>
      <c r="AQ23" s="21"/>
      <c r="AR23" s="19"/>
      <c r="BE23" s="235"/>
    </row>
    <row r="24" spans="1:71" s="1" customFormat="1" ht="6.95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235"/>
    </row>
    <row r="25" spans="1:71" s="1" customFormat="1" ht="6.95" customHeight="1">
      <c r="B25" s="20"/>
      <c r="C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21"/>
      <c r="AQ25" s="21"/>
      <c r="AR25" s="19"/>
      <c r="BE25" s="235"/>
    </row>
    <row r="26" spans="1:71" s="2" customFormat="1" ht="25.9" customHeight="1">
      <c r="A26" s="33"/>
      <c r="B26" s="34"/>
      <c r="C26" s="35"/>
      <c r="D26" s="36" t="s">
        <v>33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243">
        <f>ROUND(AG94,2)</f>
        <v>0</v>
      </c>
      <c r="AL26" s="244"/>
      <c r="AM26" s="244"/>
      <c r="AN26" s="244"/>
      <c r="AO26" s="244"/>
      <c r="AP26" s="35"/>
      <c r="AQ26" s="35"/>
      <c r="AR26" s="38"/>
      <c r="BE26" s="235"/>
    </row>
    <row r="27" spans="1:71" s="2" customFormat="1" ht="6.95" customHeight="1">
      <c r="A27" s="33"/>
      <c r="B27" s="34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8"/>
      <c r="BE27" s="235"/>
    </row>
    <row r="28" spans="1:71" s="2" customFormat="1" ht="12.75">
      <c r="A28" s="33"/>
      <c r="B28" s="34"/>
      <c r="C28" s="35"/>
      <c r="D28" s="35"/>
      <c r="E28" s="35"/>
      <c r="F28" s="35"/>
      <c r="G28" s="35"/>
      <c r="H28" s="35"/>
      <c r="I28" s="35"/>
      <c r="J28" s="35"/>
      <c r="K28" s="35"/>
      <c r="L28" s="245" t="s">
        <v>34</v>
      </c>
      <c r="M28" s="245"/>
      <c r="N28" s="245"/>
      <c r="O28" s="245"/>
      <c r="P28" s="245"/>
      <c r="Q28" s="35"/>
      <c r="R28" s="35"/>
      <c r="S28" s="35"/>
      <c r="T28" s="35"/>
      <c r="U28" s="35"/>
      <c r="V28" s="35"/>
      <c r="W28" s="245" t="s">
        <v>35</v>
      </c>
      <c r="X28" s="245"/>
      <c r="Y28" s="245"/>
      <c r="Z28" s="245"/>
      <c r="AA28" s="245"/>
      <c r="AB28" s="245"/>
      <c r="AC28" s="245"/>
      <c r="AD28" s="245"/>
      <c r="AE28" s="245"/>
      <c r="AF28" s="35"/>
      <c r="AG28" s="35"/>
      <c r="AH28" s="35"/>
      <c r="AI28" s="35"/>
      <c r="AJ28" s="35"/>
      <c r="AK28" s="245" t="s">
        <v>36</v>
      </c>
      <c r="AL28" s="245"/>
      <c r="AM28" s="245"/>
      <c r="AN28" s="245"/>
      <c r="AO28" s="245"/>
      <c r="AP28" s="35"/>
      <c r="AQ28" s="35"/>
      <c r="AR28" s="38"/>
      <c r="BE28" s="235"/>
    </row>
    <row r="29" spans="1:71" s="3" customFormat="1" ht="14.45" customHeight="1">
      <c r="B29" s="39"/>
      <c r="C29" s="40"/>
      <c r="D29" s="28" t="s">
        <v>37</v>
      </c>
      <c r="E29" s="40"/>
      <c r="F29" s="28" t="s">
        <v>38</v>
      </c>
      <c r="G29" s="40"/>
      <c r="H29" s="40"/>
      <c r="I29" s="40"/>
      <c r="J29" s="40"/>
      <c r="K29" s="40"/>
      <c r="L29" s="248">
        <v>0.21</v>
      </c>
      <c r="M29" s="247"/>
      <c r="N29" s="247"/>
      <c r="O29" s="247"/>
      <c r="P29" s="247"/>
      <c r="Q29" s="40"/>
      <c r="R29" s="40"/>
      <c r="S29" s="40"/>
      <c r="T29" s="40"/>
      <c r="U29" s="40"/>
      <c r="V29" s="40"/>
      <c r="W29" s="246">
        <f>ROUND(AZ94, 2)</f>
        <v>0</v>
      </c>
      <c r="X29" s="247"/>
      <c r="Y29" s="247"/>
      <c r="Z29" s="247"/>
      <c r="AA29" s="247"/>
      <c r="AB29" s="247"/>
      <c r="AC29" s="247"/>
      <c r="AD29" s="247"/>
      <c r="AE29" s="247"/>
      <c r="AF29" s="40"/>
      <c r="AG29" s="40"/>
      <c r="AH29" s="40"/>
      <c r="AI29" s="40"/>
      <c r="AJ29" s="40"/>
      <c r="AK29" s="246">
        <f>ROUND(AV94, 2)</f>
        <v>0</v>
      </c>
      <c r="AL29" s="247"/>
      <c r="AM29" s="247"/>
      <c r="AN29" s="247"/>
      <c r="AO29" s="247"/>
      <c r="AP29" s="40"/>
      <c r="AQ29" s="40"/>
      <c r="AR29" s="41"/>
      <c r="BE29" s="236"/>
    </row>
    <row r="30" spans="1:71" s="3" customFormat="1" ht="14.45" customHeight="1">
      <c r="B30" s="39"/>
      <c r="C30" s="40"/>
      <c r="D30" s="40"/>
      <c r="E30" s="40"/>
      <c r="F30" s="28" t="s">
        <v>39</v>
      </c>
      <c r="G30" s="40"/>
      <c r="H30" s="40"/>
      <c r="I30" s="40"/>
      <c r="J30" s="40"/>
      <c r="K30" s="40"/>
      <c r="L30" s="248">
        <v>0.12</v>
      </c>
      <c r="M30" s="247"/>
      <c r="N30" s="247"/>
      <c r="O30" s="247"/>
      <c r="P30" s="247"/>
      <c r="Q30" s="40"/>
      <c r="R30" s="40"/>
      <c r="S30" s="40"/>
      <c r="T30" s="40"/>
      <c r="U30" s="40"/>
      <c r="V30" s="40"/>
      <c r="W30" s="246">
        <f>ROUND(BA94, 2)</f>
        <v>0</v>
      </c>
      <c r="X30" s="247"/>
      <c r="Y30" s="247"/>
      <c r="Z30" s="247"/>
      <c r="AA30" s="247"/>
      <c r="AB30" s="247"/>
      <c r="AC30" s="247"/>
      <c r="AD30" s="247"/>
      <c r="AE30" s="247"/>
      <c r="AF30" s="40"/>
      <c r="AG30" s="40"/>
      <c r="AH30" s="40"/>
      <c r="AI30" s="40"/>
      <c r="AJ30" s="40"/>
      <c r="AK30" s="246">
        <f>ROUND(AW94, 2)</f>
        <v>0</v>
      </c>
      <c r="AL30" s="247"/>
      <c r="AM30" s="247"/>
      <c r="AN30" s="247"/>
      <c r="AO30" s="247"/>
      <c r="AP30" s="40"/>
      <c r="AQ30" s="40"/>
      <c r="AR30" s="41"/>
      <c r="BE30" s="236"/>
    </row>
    <row r="31" spans="1:71" s="3" customFormat="1" ht="14.45" hidden="1" customHeight="1">
      <c r="B31" s="39"/>
      <c r="C31" s="40"/>
      <c r="D31" s="40"/>
      <c r="E31" s="40"/>
      <c r="F31" s="28" t="s">
        <v>40</v>
      </c>
      <c r="G31" s="40"/>
      <c r="H31" s="40"/>
      <c r="I31" s="40"/>
      <c r="J31" s="40"/>
      <c r="K31" s="40"/>
      <c r="L31" s="248">
        <v>0.21</v>
      </c>
      <c r="M31" s="247"/>
      <c r="N31" s="247"/>
      <c r="O31" s="247"/>
      <c r="P31" s="247"/>
      <c r="Q31" s="40"/>
      <c r="R31" s="40"/>
      <c r="S31" s="40"/>
      <c r="T31" s="40"/>
      <c r="U31" s="40"/>
      <c r="V31" s="40"/>
      <c r="W31" s="246">
        <f>ROUND(BB94, 2)</f>
        <v>0</v>
      </c>
      <c r="X31" s="247"/>
      <c r="Y31" s="247"/>
      <c r="Z31" s="247"/>
      <c r="AA31" s="247"/>
      <c r="AB31" s="247"/>
      <c r="AC31" s="247"/>
      <c r="AD31" s="247"/>
      <c r="AE31" s="247"/>
      <c r="AF31" s="40"/>
      <c r="AG31" s="40"/>
      <c r="AH31" s="40"/>
      <c r="AI31" s="40"/>
      <c r="AJ31" s="40"/>
      <c r="AK31" s="246">
        <v>0</v>
      </c>
      <c r="AL31" s="247"/>
      <c r="AM31" s="247"/>
      <c r="AN31" s="247"/>
      <c r="AO31" s="247"/>
      <c r="AP31" s="40"/>
      <c r="AQ31" s="40"/>
      <c r="AR31" s="41"/>
      <c r="BE31" s="236"/>
    </row>
    <row r="32" spans="1:71" s="3" customFormat="1" ht="14.45" hidden="1" customHeight="1">
      <c r="B32" s="39"/>
      <c r="C32" s="40"/>
      <c r="D32" s="40"/>
      <c r="E32" s="40"/>
      <c r="F32" s="28" t="s">
        <v>41</v>
      </c>
      <c r="G32" s="40"/>
      <c r="H32" s="40"/>
      <c r="I32" s="40"/>
      <c r="J32" s="40"/>
      <c r="K32" s="40"/>
      <c r="L32" s="248">
        <v>0.12</v>
      </c>
      <c r="M32" s="247"/>
      <c r="N32" s="247"/>
      <c r="O32" s="247"/>
      <c r="P32" s="247"/>
      <c r="Q32" s="40"/>
      <c r="R32" s="40"/>
      <c r="S32" s="40"/>
      <c r="T32" s="40"/>
      <c r="U32" s="40"/>
      <c r="V32" s="40"/>
      <c r="W32" s="246">
        <f>ROUND(BC94, 2)</f>
        <v>0</v>
      </c>
      <c r="X32" s="247"/>
      <c r="Y32" s="247"/>
      <c r="Z32" s="247"/>
      <c r="AA32" s="247"/>
      <c r="AB32" s="247"/>
      <c r="AC32" s="247"/>
      <c r="AD32" s="247"/>
      <c r="AE32" s="247"/>
      <c r="AF32" s="40"/>
      <c r="AG32" s="40"/>
      <c r="AH32" s="40"/>
      <c r="AI32" s="40"/>
      <c r="AJ32" s="40"/>
      <c r="AK32" s="246">
        <v>0</v>
      </c>
      <c r="AL32" s="247"/>
      <c r="AM32" s="247"/>
      <c r="AN32" s="247"/>
      <c r="AO32" s="247"/>
      <c r="AP32" s="40"/>
      <c r="AQ32" s="40"/>
      <c r="AR32" s="41"/>
      <c r="BE32" s="236"/>
    </row>
    <row r="33" spans="1:57" s="3" customFormat="1" ht="14.45" hidden="1" customHeight="1">
      <c r="B33" s="39"/>
      <c r="C33" s="40"/>
      <c r="D33" s="40"/>
      <c r="E33" s="40"/>
      <c r="F33" s="28" t="s">
        <v>42</v>
      </c>
      <c r="G33" s="40"/>
      <c r="H33" s="40"/>
      <c r="I33" s="40"/>
      <c r="J33" s="40"/>
      <c r="K33" s="40"/>
      <c r="L33" s="248">
        <v>0</v>
      </c>
      <c r="M33" s="247"/>
      <c r="N33" s="247"/>
      <c r="O33" s="247"/>
      <c r="P33" s="247"/>
      <c r="Q33" s="40"/>
      <c r="R33" s="40"/>
      <c r="S33" s="40"/>
      <c r="T33" s="40"/>
      <c r="U33" s="40"/>
      <c r="V33" s="40"/>
      <c r="W33" s="246">
        <f>ROUND(BD94, 2)</f>
        <v>0</v>
      </c>
      <c r="X33" s="247"/>
      <c r="Y33" s="247"/>
      <c r="Z33" s="247"/>
      <c r="AA33" s="247"/>
      <c r="AB33" s="247"/>
      <c r="AC33" s="247"/>
      <c r="AD33" s="247"/>
      <c r="AE33" s="247"/>
      <c r="AF33" s="40"/>
      <c r="AG33" s="40"/>
      <c r="AH33" s="40"/>
      <c r="AI33" s="40"/>
      <c r="AJ33" s="40"/>
      <c r="AK33" s="246">
        <v>0</v>
      </c>
      <c r="AL33" s="247"/>
      <c r="AM33" s="247"/>
      <c r="AN33" s="247"/>
      <c r="AO33" s="247"/>
      <c r="AP33" s="40"/>
      <c r="AQ33" s="40"/>
      <c r="AR33" s="41"/>
      <c r="BE33" s="236"/>
    </row>
    <row r="34" spans="1:57" s="2" customFormat="1" ht="6.95" customHeight="1">
      <c r="A34" s="33"/>
      <c r="B34" s="34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8"/>
      <c r="BE34" s="235"/>
    </row>
    <row r="35" spans="1:57" s="2" customFormat="1" ht="25.9" customHeight="1">
      <c r="A35" s="33"/>
      <c r="B35" s="34"/>
      <c r="C35" s="42"/>
      <c r="D35" s="43" t="s">
        <v>43</v>
      </c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5" t="s">
        <v>44</v>
      </c>
      <c r="U35" s="44"/>
      <c r="V35" s="44"/>
      <c r="W35" s="44"/>
      <c r="X35" s="249" t="s">
        <v>45</v>
      </c>
      <c r="Y35" s="250"/>
      <c r="Z35" s="250"/>
      <c r="AA35" s="250"/>
      <c r="AB35" s="250"/>
      <c r="AC35" s="44"/>
      <c r="AD35" s="44"/>
      <c r="AE35" s="44"/>
      <c r="AF35" s="44"/>
      <c r="AG35" s="44"/>
      <c r="AH35" s="44"/>
      <c r="AI35" s="44"/>
      <c r="AJ35" s="44"/>
      <c r="AK35" s="251">
        <f>SUM(AK26:AK33)</f>
        <v>0</v>
      </c>
      <c r="AL35" s="250"/>
      <c r="AM35" s="250"/>
      <c r="AN35" s="250"/>
      <c r="AO35" s="252"/>
      <c r="AP35" s="42"/>
      <c r="AQ35" s="42"/>
      <c r="AR35" s="38"/>
      <c r="BE35" s="33"/>
    </row>
    <row r="36" spans="1:57" s="2" customFormat="1" ht="6.95" customHeight="1">
      <c r="A36" s="33"/>
      <c r="B36" s="34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8"/>
      <c r="BE36" s="33"/>
    </row>
    <row r="37" spans="1:57" s="2" customFormat="1" ht="14.45" customHeight="1">
      <c r="A37" s="33"/>
      <c r="B37" s="34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8"/>
      <c r="BE37" s="33"/>
    </row>
    <row r="38" spans="1:57" s="1" customFormat="1" ht="14.45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pans="1:57" s="1" customFormat="1" ht="14.45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pans="1:57" s="1" customFormat="1" ht="14.45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pans="1:57" s="1" customFormat="1" ht="14.45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pans="1:57" s="1" customFormat="1" ht="14.45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pans="1:57" s="1" customFormat="1" ht="14.45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pans="1:57" s="1" customFormat="1" ht="14.45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pans="1:57" s="1" customFormat="1" ht="14.45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pans="1:57" s="1" customFormat="1" ht="14.45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pans="1:57" s="1" customFormat="1" ht="14.45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pans="1:57" s="1" customFormat="1" ht="14.45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pans="1:57" s="2" customFormat="1" ht="14.45" customHeight="1">
      <c r="B49" s="46"/>
      <c r="C49" s="47"/>
      <c r="D49" s="48" t="s">
        <v>46</v>
      </c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8" t="s">
        <v>47</v>
      </c>
      <c r="AI49" s="49"/>
      <c r="AJ49" s="49"/>
      <c r="AK49" s="49"/>
      <c r="AL49" s="49"/>
      <c r="AM49" s="49"/>
      <c r="AN49" s="49"/>
      <c r="AO49" s="49"/>
      <c r="AP49" s="47"/>
      <c r="AQ49" s="47"/>
      <c r="AR49" s="50"/>
    </row>
    <row r="50" spans="1:57" ht="11.25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 spans="1:57" ht="11.25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 spans="1:57" ht="11.25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 spans="1:57" ht="11.25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 spans="1:57" ht="11.25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 spans="1:57" ht="11.2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 spans="1:57" ht="11.25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 spans="1:57" ht="11.25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 spans="1:57" ht="11.25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 spans="1:57" ht="11.25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pans="1:57" s="2" customFormat="1" ht="12.75">
      <c r="A60" s="33"/>
      <c r="B60" s="34"/>
      <c r="C60" s="35"/>
      <c r="D60" s="51" t="s">
        <v>48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51" t="s">
        <v>49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51" t="s">
        <v>48</v>
      </c>
      <c r="AI60" s="37"/>
      <c r="AJ60" s="37"/>
      <c r="AK60" s="37"/>
      <c r="AL60" s="37"/>
      <c r="AM60" s="51" t="s">
        <v>49</v>
      </c>
      <c r="AN60" s="37"/>
      <c r="AO60" s="37"/>
      <c r="AP60" s="35"/>
      <c r="AQ60" s="35"/>
      <c r="AR60" s="38"/>
      <c r="BE60" s="33"/>
    </row>
    <row r="61" spans="1:57" ht="11.25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 spans="1:57" ht="11.25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 spans="1:57" ht="11.25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pans="1:57" s="2" customFormat="1" ht="12.75">
      <c r="A64" s="33"/>
      <c r="B64" s="34"/>
      <c r="C64" s="35"/>
      <c r="D64" s="48" t="s">
        <v>50</v>
      </c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48" t="s">
        <v>51</v>
      </c>
      <c r="AI64" s="52"/>
      <c r="AJ64" s="52"/>
      <c r="AK64" s="52"/>
      <c r="AL64" s="52"/>
      <c r="AM64" s="52"/>
      <c r="AN64" s="52"/>
      <c r="AO64" s="52"/>
      <c r="AP64" s="35"/>
      <c r="AQ64" s="35"/>
      <c r="AR64" s="38"/>
      <c r="BE64" s="33"/>
    </row>
    <row r="65" spans="1:57" ht="11.2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 spans="1:57" ht="11.25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 spans="1:57" ht="11.25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 spans="1:57" ht="11.25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 spans="1:57" ht="11.25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 spans="1:57" ht="11.25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 spans="1:57" ht="11.25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 spans="1:57" ht="11.25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 spans="1:57" ht="11.25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 spans="1:57" ht="11.25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pans="1:57" s="2" customFormat="1" ht="12.75">
      <c r="A75" s="33"/>
      <c r="B75" s="34"/>
      <c r="C75" s="35"/>
      <c r="D75" s="51" t="s">
        <v>48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51" t="s">
        <v>49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51" t="s">
        <v>48</v>
      </c>
      <c r="AI75" s="37"/>
      <c r="AJ75" s="37"/>
      <c r="AK75" s="37"/>
      <c r="AL75" s="37"/>
      <c r="AM75" s="51" t="s">
        <v>49</v>
      </c>
      <c r="AN75" s="37"/>
      <c r="AO75" s="37"/>
      <c r="AP75" s="35"/>
      <c r="AQ75" s="35"/>
      <c r="AR75" s="38"/>
      <c r="BE75" s="33"/>
    </row>
    <row r="76" spans="1:57" s="2" customFormat="1" ht="11.25">
      <c r="A76" s="33"/>
      <c r="B76" s="34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8"/>
      <c r="BE76" s="33"/>
    </row>
    <row r="77" spans="1:57" s="2" customFormat="1" ht="6.95" customHeight="1">
      <c r="A77" s="33"/>
      <c r="B77" s="53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38"/>
      <c r="BE77" s="33"/>
    </row>
    <row r="81" spans="1:90" s="2" customFormat="1" ht="6.95" customHeight="1">
      <c r="A81" s="33"/>
      <c r="B81" s="55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56"/>
      <c r="AO81" s="56"/>
      <c r="AP81" s="56"/>
      <c r="AQ81" s="56"/>
      <c r="AR81" s="38"/>
      <c r="BE81" s="33"/>
    </row>
    <row r="82" spans="1:90" s="2" customFormat="1" ht="24.95" customHeight="1">
      <c r="A82" s="33"/>
      <c r="B82" s="34"/>
      <c r="C82" s="22" t="s">
        <v>52</v>
      </c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8"/>
      <c r="BE82" s="33"/>
    </row>
    <row r="83" spans="1:90" s="2" customFormat="1" ht="6.95" customHeight="1">
      <c r="A83" s="33"/>
      <c r="B83" s="34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8"/>
      <c r="BE83" s="33"/>
    </row>
    <row r="84" spans="1:90" s="4" customFormat="1" ht="12" customHeight="1">
      <c r="B84" s="57"/>
      <c r="C84" s="28" t="s">
        <v>13</v>
      </c>
      <c r="D84" s="58"/>
      <c r="E84" s="58"/>
      <c r="F84" s="58"/>
      <c r="G84" s="58"/>
      <c r="H84" s="58"/>
      <c r="I84" s="58"/>
      <c r="J84" s="58"/>
      <c r="K84" s="58"/>
      <c r="L84" s="58" t="str">
        <f>K5</f>
        <v>2025s09</v>
      </c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9"/>
    </row>
    <row r="85" spans="1:90" s="5" customFormat="1" ht="36.950000000000003" customHeight="1">
      <c r="B85" s="60"/>
      <c r="C85" s="61" t="s">
        <v>16</v>
      </c>
      <c r="D85" s="62"/>
      <c r="E85" s="62"/>
      <c r="F85" s="62"/>
      <c r="G85" s="62"/>
      <c r="H85" s="62"/>
      <c r="I85" s="62"/>
      <c r="J85" s="62"/>
      <c r="K85" s="62"/>
      <c r="L85" s="253" t="str">
        <f>K6</f>
        <v>Rekonstrukce chodníku v ulici U Váhy</v>
      </c>
      <c r="M85" s="254"/>
      <c r="N85" s="254"/>
      <c r="O85" s="254"/>
      <c r="P85" s="254"/>
      <c r="Q85" s="254"/>
      <c r="R85" s="254"/>
      <c r="S85" s="254"/>
      <c r="T85" s="254"/>
      <c r="U85" s="254"/>
      <c r="V85" s="254"/>
      <c r="W85" s="254"/>
      <c r="X85" s="254"/>
      <c r="Y85" s="254"/>
      <c r="Z85" s="254"/>
      <c r="AA85" s="254"/>
      <c r="AB85" s="254"/>
      <c r="AC85" s="254"/>
      <c r="AD85" s="254"/>
      <c r="AE85" s="254"/>
      <c r="AF85" s="254"/>
      <c r="AG85" s="254"/>
      <c r="AH85" s="254"/>
      <c r="AI85" s="254"/>
      <c r="AJ85" s="254"/>
      <c r="AK85" s="254"/>
      <c r="AL85" s="254"/>
      <c r="AM85" s="254"/>
      <c r="AN85" s="254"/>
      <c r="AO85" s="254"/>
      <c r="AP85" s="62"/>
      <c r="AQ85" s="62"/>
      <c r="AR85" s="63"/>
    </row>
    <row r="86" spans="1:90" s="2" customFormat="1" ht="6.95" customHeight="1">
      <c r="A86" s="33"/>
      <c r="B86" s="34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8"/>
      <c r="BE86" s="33"/>
    </row>
    <row r="87" spans="1:90" s="2" customFormat="1" ht="12" customHeight="1">
      <c r="A87" s="33"/>
      <c r="B87" s="34"/>
      <c r="C87" s="28" t="s">
        <v>20</v>
      </c>
      <c r="D87" s="35"/>
      <c r="E87" s="35"/>
      <c r="F87" s="35"/>
      <c r="G87" s="35"/>
      <c r="H87" s="35"/>
      <c r="I87" s="35"/>
      <c r="J87" s="35"/>
      <c r="K87" s="35"/>
      <c r="L87" s="64" t="str">
        <f>IF(K8="","",K8)</f>
        <v xml:space="preserve"> </v>
      </c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28" t="s">
        <v>22</v>
      </c>
      <c r="AJ87" s="35"/>
      <c r="AK87" s="35"/>
      <c r="AL87" s="35"/>
      <c r="AM87" s="255" t="str">
        <f>IF(AN8= "","",AN8)</f>
        <v>16. 2. 2026</v>
      </c>
      <c r="AN87" s="255"/>
      <c r="AO87" s="35"/>
      <c r="AP87" s="35"/>
      <c r="AQ87" s="35"/>
      <c r="AR87" s="38"/>
      <c r="BE87" s="33"/>
    </row>
    <row r="88" spans="1:90" s="2" customFormat="1" ht="6.95" customHeight="1">
      <c r="A88" s="33"/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8"/>
      <c r="BE88" s="33"/>
    </row>
    <row r="89" spans="1:90" s="2" customFormat="1" ht="15.2" customHeight="1">
      <c r="A89" s="33"/>
      <c r="B89" s="34"/>
      <c r="C89" s="28" t="s">
        <v>24</v>
      </c>
      <c r="D89" s="35"/>
      <c r="E89" s="35"/>
      <c r="F89" s="35"/>
      <c r="G89" s="35"/>
      <c r="H89" s="35"/>
      <c r="I89" s="35"/>
      <c r="J89" s="35"/>
      <c r="K89" s="35"/>
      <c r="L89" s="58" t="str">
        <f>IF(E11= "","",E11)</f>
        <v xml:space="preserve"> </v>
      </c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28" t="s">
        <v>29</v>
      </c>
      <c r="AJ89" s="35"/>
      <c r="AK89" s="35"/>
      <c r="AL89" s="35"/>
      <c r="AM89" s="256" t="str">
        <f>IF(E17="","",E17)</f>
        <v xml:space="preserve"> </v>
      </c>
      <c r="AN89" s="257"/>
      <c r="AO89" s="257"/>
      <c r="AP89" s="257"/>
      <c r="AQ89" s="35"/>
      <c r="AR89" s="38"/>
      <c r="AS89" s="258" t="s">
        <v>53</v>
      </c>
      <c r="AT89" s="259"/>
      <c r="AU89" s="66"/>
      <c r="AV89" s="66"/>
      <c r="AW89" s="66"/>
      <c r="AX89" s="66"/>
      <c r="AY89" s="66"/>
      <c r="AZ89" s="66"/>
      <c r="BA89" s="66"/>
      <c r="BB89" s="66"/>
      <c r="BC89" s="66"/>
      <c r="BD89" s="67"/>
      <c r="BE89" s="33"/>
    </row>
    <row r="90" spans="1:90" s="2" customFormat="1" ht="15.2" customHeight="1">
      <c r="A90" s="33"/>
      <c r="B90" s="34"/>
      <c r="C90" s="28" t="s">
        <v>27</v>
      </c>
      <c r="D90" s="35"/>
      <c r="E90" s="35"/>
      <c r="F90" s="35"/>
      <c r="G90" s="35"/>
      <c r="H90" s="35"/>
      <c r="I90" s="35"/>
      <c r="J90" s="35"/>
      <c r="K90" s="35"/>
      <c r="L90" s="58" t="str">
        <f>IF(E14= "Vyplň údaj","",E14)</f>
        <v/>
      </c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28" t="s">
        <v>31</v>
      </c>
      <c r="AJ90" s="35"/>
      <c r="AK90" s="35"/>
      <c r="AL90" s="35"/>
      <c r="AM90" s="256" t="str">
        <f>IF(E20="","",E20)</f>
        <v xml:space="preserve"> </v>
      </c>
      <c r="AN90" s="257"/>
      <c r="AO90" s="257"/>
      <c r="AP90" s="257"/>
      <c r="AQ90" s="35"/>
      <c r="AR90" s="38"/>
      <c r="AS90" s="260"/>
      <c r="AT90" s="261"/>
      <c r="AU90" s="68"/>
      <c r="AV90" s="68"/>
      <c r="AW90" s="68"/>
      <c r="AX90" s="68"/>
      <c r="AY90" s="68"/>
      <c r="AZ90" s="68"/>
      <c r="BA90" s="68"/>
      <c r="BB90" s="68"/>
      <c r="BC90" s="68"/>
      <c r="BD90" s="69"/>
      <c r="BE90" s="33"/>
    </row>
    <row r="91" spans="1:90" s="2" customFormat="1" ht="10.9" customHeight="1">
      <c r="A91" s="33"/>
      <c r="B91" s="34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8"/>
      <c r="AS91" s="262"/>
      <c r="AT91" s="263"/>
      <c r="AU91" s="70"/>
      <c r="AV91" s="70"/>
      <c r="AW91" s="70"/>
      <c r="AX91" s="70"/>
      <c r="AY91" s="70"/>
      <c r="AZ91" s="70"/>
      <c r="BA91" s="70"/>
      <c r="BB91" s="70"/>
      <c r="BC91" s="70"/>
      <c r="BD91" s="71"/>
      <c r="BE91" s="33"/>
    </row>
    <row r="92" spans="1:90" s="2" customFormat="1" ht="29.25" customHeight="1">
      <c r="A92" s="33"/>
      <c r="B92" s="34"/>
      <c r="C92" s="264" t="s">
        <v>54</v>
      </c>
      <c r="D92" s="265"/>
      <c r="E92" s="265"/>
      <c r="F92" s="265"/>
      <c r="G92" s="265"/>
      <c r="H92" s="72"/>
      <c r="I92" s="266" t="s">
        <v>55</v>
      </c>
      <c r="J92" s="265"/>
      <c r="K92" s="265"/>
      <c r="L92" s="265"/>
      <c r="M92" s="265"/>
      <c r="N92" s="265"/>
      <c r="O92" s="265"/>
      <c r="P92" s="265"/>
      <c r="Q92" s="265"/>
      <c r="R92" s="265"/>
      <c r="S92" s="265"/>
      <c r="T92" s="265"/>
      <c r="U92" s="265"/>
      <c r="V92" s="265"/>
      <c r="W92" s="265"/>
      <c r="X92" s="265"/>
      <c r="Y92" s="265"/>
      <c r="Z92" s="265"/>
      <c r="AA92" s="265"/>
      <c r="AB92" s="265"/>
      <c r="AC92" s="265"/>
      <c r="AD92" s="265"/>
      <c r="AE92" s="265"/>
      <c r="AF92" s="265"/>
      <c r="AG92" s="267" t="s">
        <v>56</v>
      </c>
      <c r="AH92" s="265"/>
      <c r="AI92" s="265"/>
      <c r="AJ92" s="265"/>
      <c r="AK92" s="265"/>
      <c r="AL92" s="265"/>
      <c r="AM92" s="265"/>
      <c r="AN92" s="266" t="s">
        <v>57</v>
      </c>
      <c r="AO92" s="265"/>
      <c r="AP92" s="268"/>
      <c r="AQ92" s="73" t="s">
        <v>58</v>
      </c>
      <c r="AR92" s="38"/>
      <c r="AS92" s="74" t="s">
        <v>59</v>
      </c>
      <c r="AT92" s="75" t="s">
        <v>60</v>
      </c>
      <c r="AU92" s="75" t="s">
        <v>61</v>
      </c>
      <c r="AV92" s="75" t="s">
        <v>62</v>
      </c>
      <c r="AW92" s="75" t="s">
        <v>63</v>
      </c>
      <c r="AX92" s="75" t="s">
        <v>64</v>
      </c>
      <c r="AY92" s="75" t="s">
        <v>65</v>
      </c>
      <c r="AZ92" s="75" t="s">
        <v>66</v>
      </c>
      <c r="BA92" s="75" t="s">
        <v>67</v>
      </c>
      <c r="BB92" s="75" t="s">
        <v>68</v>
      </c>
      <c r="BC92" s="75" t="s">
        <v>69</v>
      </c>
      <c r="BD92" s="76" t="s">
        <v>70</v>
      </c>
      <c r="BE92" s="33"/>
    </row>
    <row r="93" spans="1:90" s="2" customFormat="1" ht="10.9" customHeight="1">
      <c r="A93" s="33"/>
      <c r="B93" s="34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8"/>
      <c r="AS93" s="77"/>
      <c r="AT93" s="78"/>
      <c r="AU93" s="78"/>
      <c r="AV93" s="78"/>
      <c r="AW93" s="78"/>
      <c r="AX93" s="78"/>
      <c r="AY93" s="78"/>
      <c r="AZ93" s="78"/>
      <c r="BA93" s="78"/>
      <c r="BB93" s="78"/>
      <c r="BC93" s="78"/>
      <c r="BD93" s="79"/>
      <c r="BE93" s="33"/>
    </row>
    <row r="94" spans="1:90" s="6" customFormat="1" ht="32.450000000000003" customHeight="1">
      <c r="B94" s="80"/>
      <c r="C94" s="81" t="s">
        <v>71</v>
      </c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  <c r="Q94" s="82"/>
      <c r="R94" s="82"/>
      <c r="S94" s="82"/>
      <c r="T94" s="82"/>
      <c r="U94" s="82"/>
      <c r="V94" s="82"/>
      <c r="W94" s="82"/>
      <c r="X94" s="82"/>
      <c r="Y94" s="82"/>
      <c r="Z94" s="82"/>
      <c r="AA94" s="82"/>
      <c r="AB94" s="82"/>
      <c r="AC94" s="82"/>
      <c r="AD94" s="82"/>
      <c r="AE94" s="82"/>
      <c r="AF94" s="82"/>
      <c r="AG94" s="272">
        <f>ROUND(AG95,2)</f>
        <v>0</v>
      </c>
      <c r="AH94" s="272"/>
      <c r="AI94" s="272"/>
      <c r="AJ94" s="272"/>
      <c r="AK94" s="272"/>
      <c r="AL94" s="272"/>
      <c r="AM94" s="272"/>
      <c r="AN94" s="273">
        <f>SUM(AG94,AT94)</f>
        <v>0</v>
      </c>
      <c r="AO94" s="273"/>
      <c r="AP94" s="273"/>
      <c r="AQ94" s="84" t="s">
        <v>1</v>
      </c>
      <c r="AR94" s="85"/>
      <c r="AS94" s="86">
        <f>ROUND(AS95,2)</f>
        <v>0</v>
      </c>
      <c r="AT94" s="87">
        <f>ROUND(SUM(AV94:AW94),2)</f>
        <v>0</v>
      </c>
      <c r="AU94" s="88">
        <f>ROUND(AU95,5)</f>
        <v>0</v>
      </c>
      <c r="AV94" s="87">
        <f>ROUND(AZ94*L29,2)</f>
        <v>0</v>
      </c>
      <c r="AW94" s="87">
        <f>ROUND(BA94*L30,2)</f>
        <v>0</v>
      </c>
      <c r="AX94" s="87">
        <f>ROUND(BB94*L29,2)</f>
        <v>0</v>
      </c>
      <c r="AY94" s="87">
        <f>ROUND(BC94*L30,2)</f>
        <v>0</v>
      </c>
      <c r="AZ94" s="87">
        <f>ROUND(AZ95,2)</f>
        <v>0</v>
      </c>
      <c r="BA94" s="87">
        <f>ROUND(BA95,2)</f>
        <v>0</v>
      </c>
      <c r="BB94" s="87">
        <f>ROUND(BB95,2)</f>
        <v>0</v>
      </c>
      <c r="BC94" s="87">
        <f>ROUND(BC95,2)</f>
        <v>0</v>
      </c>
      <c r="BD94" s="89">
        <f>ROUND(BD95,2)</f>
        <v>0</v>
      </c>
      <c r="BS94" s="90" t="s">
        <v>72</v>
      </c>
      <c r="BT94" s="90" t="s">
        <v>73</v>
      </c>
      <c r="BV94" s="90" t="s">
        <v>74</v>
      </c>
      <c r="BW94" s="90" t="s">
        <v>5</v>
      </c>
      <c r="BX94" s="90" t="s">
        <v>75</v>
      </c>
      <c r="CL94" s="90" t="s">
        <v>1</v>
      </c>
    </row>
    <row r="95" spans="1:90" s="7" customFormat="1" ht="16.5" customHeight="1">
      <c r="A95" s="91" t="s">
        <v>76</v>
      </c>
      <c r="B95" s="92"/>
      <c r="C95" s="93"/>
      <c r="D95" s="271" t="s">
        <v>14</v>
      </c>
      <c r="E95" s="271"/>
      <c r="F95" s="271"/>
      <c r="G95" s="271"/>
      <c r="H95" s="271"/>
      <c r="I95" s="94"/>
      <c r="J95" s="271" t="s">
        <v>17</v>
      </c>
      <c r="K95" s="271"/>
      <c r="L95" s="271"/>
      <c r="M95" s="271"/>
      <c r="N95" s="271"/>
      <c r="O95" s="271"/>
      <c r="P95" s="271"/>
      <c r="Q95" s="271"/>
      <c r="R95" s="271"/>
      <c r="S95" s="271"/>
      <c r="T95" s="271"/>
      <c r="U95" s="271"/>
      <c r="V95" s="271"/>
      <c r="W95" s="271"/>
      <c r="X95" s="271"/>
      <c r="Y95" s="271"/>
      <c r="Z95" s="271"/>
      <c r="AA95" s="271"/>
      <c r="AB95" s="271"/>
      <c r="AC95" s="271"/>
      <c r="AD95" s="271"/>
      <c r="AE95" s="271"/>
      <c r="AF95" s="271"/>
      <c r="AG95" s="269">
        <f>'2025s09 - Rekonstrukce ch...'!J28</f>
        <v>0</v>
      </c>
      <c r="AH95" s="270"/>
      <c r="AI95" s="270"/>
      <c r="AJ95" s="270"/>
      <c r="AK95" s="270"/>
      <c r="AL95" s="270"/>
      <c r="AM95" s="270"/>
      <c r="AN95" s="269">
        <f>SUM(AG95,AT95)</f>
        <v>0</v>
      </c>
      <c r="AO95" s="270"/>
      <c r="AP95" s="270"/>
      <c r="AQ95" s="95" t="s">
        <v>77</v>
      </c>
      <c r="AR95" s="96"/>
      <c r="AS95" s="97">
        <v>0</v>
      </c>
      <c r="AT95" s="98">
        <f>ROUND(SUM(AV95:AW95),2)</f>
        <v>0</v>
      </c>
      <c r="AU95" s="99">
        <f>'2025s09 - Rekonstrukce ch...'!P127</f>
        <v>0</v>
      </c>
      <c r="AV95" s="98">
        <f>'2025s09 - Rekonstrukce ch...'!J31</f>
        <v>0</v>
      </c>
      <c r="AW95" s="98">
        <f>'2025s09 - Rekonstrukce ch...'!J32</f>
        <v>0</v>
      </c>
      <c r="AX95" s="98">
        <f>'2025s09 - Rekonstrukce ch...'!J33</f>
        <v>0</v>
      </c>
      <c r="AY95" s="98">
        <f>'2025s09 - Rekonstrukce ch...'!J34</f>
        <v>0</v>
      </c>
      <c r="AZ95" s="98">
        <f>'2025s09 - Rekonstrukce ch...'!F31</f>
        <v>0</v>
      </c>
      <c r="BA95" s="98">
        <f>'2025s09 - Rekonstrukce ch...'!F32</f>
        <v>0</v>
      </c>
      <c r="BB95" s="98">
        <f>'2025s09 - Rekonstrukce ch...'!F33</f>
        <v>0</v>
      </c>
      <c r="BC95" s="98">
        <f>'2025s09 - Rekonstrukce ch...'!F34</f>
        <v>0</v>
      </c>
      <c r="BD95" s="100">
        <f>'2025s09 - Rekonstrukce ch...'!F35</f>
        <v>0</v>
      </c>
      <c r="BT95" s="101" t="s">
        <v>78</v>
      </c>
      <c r="BU95" s="101" t="s">
        <v>79</v>
      </c>
      <c r="BV95" s="101" t="s">
        <v>74</v>
      </c>
      <c r="BW95" s="101" t="s">
        <v>5</v>
      </c>
      <c r="BX95" s="101" t="s">
        <v>75</v>
      </c>
      <c r="CL95" s="101" t="s">
        <v>1</v>
      </c>
    </row>
    <row r="96" spans="1:90" s="2" customFormat="1" ht="30" customHeight="1">
      <c r="A96" s="33"/>
      <c r="B96" s="34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8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</row>
    <row r="97" spans="1:57" s="2" customFormat="1" ht="6.95" customHeight="1">
      <c r="A97" s="33"/>
      <c r="B97" s="53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38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</row>
  </sheetData>
  <sheetProtection algorithmName="SHA-512" hashValue="tVkLDhoyY8kcF74sL9qqSIsIvMjarv3imj9a3PHiVW/YSLvzq925QlcWKf46uTdJ1XLVUzKuzrTb9gz5Wgw8eA==" saltValue="6+Ida/uN45GIK+PIvWh9u6rsDdJ3Z3uc01jrly4nAkIbdc8phbGLk632oq+DISRIT0PWCI4IeDef39qosn6CbQ==" spinCount="100000" sheet="1" objects="1" scenarios="1" formatColumns="0" formatRows="0"/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2025s09 - Rekonstrukce ch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98"/>
  <sheetViews>
    <sheetView showGridLines="0" tabSelected="1" topLeftCell="A279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AT2" s="16" t="s">
        <v>5</v>
      </c>
    </row>
    <row r="3" spans="1:46" s="1" customFormat="1" ht="6.95" hidden="1" customHeight="1">
      <c r="B3" s="102"/>
      <c r="C3" s="103"/>
      <c r="D3" s="103"/>
      <c r="E3" s="103"/>
      <c r="F3" s="103"/>
      <c r="G3" s="103"/>
      <c r="H3" s="103"/>
      <c r="I3" s="103"/>
      <c r="J3" s="103"/>
      <c r="K3" s="103"/>
      <c r="L3" s="19"/>
      <c r="AT3" s="16" t="s">
        <v>80</v>
      </c>
    </row>
    <row r="4" spans="1:46" s="1" customFormat="1" ht="24.95" hidden="1" customHeight="1">
      <c r="B4" s="19"/>
      <c r="D4" s="104" t="s">
        <v>81</v>
      </c>
      <c r="L4" s="19"/>
      <c r="M4" s="105" t="s">
        <v>10</v>
      </c>
      <c r="AT4" s="16" t="s">
        <v>4</v>
      </c>
    </row>
    <row r="5" spans="1:46" s="1" customFormat="1" ht="6.95" hidden="1" customHeight="1">
      <c r="B5" s="19"/>
      <c r="L5" s="19"/>
    </row>
    <row r="6" spans="1:46" s="2" customFormat="1" ht="12" hidden="1" customHeight="1">
      <c r="A6" s="33"/>
      <c r="B6" s="38"/>
      <c r="C6" s="33"/>
      <c r="D6" s="106" t="s">
        <v>16</v>
      </c>
      <c r="E6" s="33"/>
      <c r="F6" s="33"/>
      <c r="G6" s="33"/>
      <c r="H6" s="33"/>
      <c r="I6" s="33"/>
      <c r="J6" s="33"/>
      <c r="K6" s="33"/>
      <c r="L6" s="50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</row>
    <row r="7" spans="1:46" s="2" customFormat="1" ht="16.5" hidden="1" customHeight="1">
      <c r="A7" s="33"/>
      <c r="B7" s="38"/>
      <c r="C7" s="33"/>
      <c r="D7" s="33"/>
      <c r="E7" s="275" t="s">
        <v>17</v>
      </c>
      <c r="F7" s="276"/>
      <c r="G7" s="276"/>
      <c r="H7" s="276"/>
      <c r="I7" s="33"/>
      <c r="J7" s="33"/>
      <c r="K7" s="33"/>
      <c r="L7" s="50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</row>
    <row r="8" spans="1:46" s="2" customFormat="1" ht="11.25" hidden="1">
      <c r="A8" s="33"/>
      <c r="B8" s="38"/>
      <c r="C8" s="33"/>
      <c r="D8" s="33"/>
      <c r="E8" s="33"/>
      <c r="F8" s="33"/>
      <c r="G8" s="33"/>
      <c r="H8" s="33"/>
      <c r="I8" s="33"/>
      <c r="J8" s="33"/>
      <c r="K8" s="33"/>
      <c r="L8" s="50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2" hidden="1" customHeight="1">
      <c r="A9" s="33"/>
      <c r="B9" s="38"/>
      <c r="C9" s="33"/>
      <c r="D9" s="106" t="s">
        <v>18</v>
      </c>
      <c r="E9" s="33"/>
      <c r="F9" s="107" t="s">
        <v>1</v>
      </c>
      <c r="G9" s="33"/>
      <c r="H9" s="33"/>
      <c r="I9" s="106" t="s">
        <v>19</v>
      </c>
      <c r="J9" s="107" t="s">
        <v>1</v>
      </c>
      <c r="K9" s="33"/>
      <c r="L9" s="50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hidden="1" customHeight="1">
      <c r="A10" s="33"/>
      <c r="B10" s="38"/>
      <c r="C10" s="33"/>
      <c r="D10" s="106" t="s">
        <v>20</v>
      </c>
      <c r="E10" s="33"/>
      <c r="F10" s="107" t="s">
        <v>21</v>
      </c>
      <c r="G10" s="33"/>
      <c r="H10" s="33"/>
      <c r="I10" s="106" t="s">
        <v>22</v>
      </c>
      <c r="J10" s="108" t="str">
        <f>'Rekapitulace stavby'!AN8</f>
        <v>16. 2. 2026</v>
      </c>
      <c r="K10" s="33"/>
      <c r="L10" s="50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0.9" hidden="1" customHeight="1">
      <c r="A11" s="33"/>
      <c r="B11" s="38"/>
      <c r="C11" s="33"/>
      <c r="D11" s="33"/>
      <c r="E11" s="33"/>
      <c r="F11" s="33"/>
      <c r="G11" s="33"/>
      <c r="H11" s="33"/>
      <c r="I11" s="33"/>
      <c r="J11" s="33"/>
      <c r="K11" s="33"/>
      <c r="L11" s="50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hidden="1" customHeight="1">
      <c r="A12" s="33"/>
      <c r="B12" s="38"/>
      <c r="C12" s="33"/>
      <c r="D12" s="106" t="s">
        <v>24</v>
      </c>
      <c r="E12" s="33"/>
      <c r="F12" s="33"/>
      <c r="G12" s="33"/>
      <c r="H12" s="33"/>
      <c r="I12" s="106" t="s">
        <v>25</v>
      </c>
      <c r="J12" s="107" t="str">
        <f>IF('Rekapitulace stavby'!AN10="","",'Rekapitulace stavby'!AN10)</f>
        <v/>
      </c>
      <c r="K12" s="33"/>
      <c r="L12" s="50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8" hidden="1" customHeight="1">
      <c r="A13" s="33"/>
      <c r="B13" s="38"/>
      <c r="C13" s="33"/>
      <c r="D13" s="33"/>
      <c r="E13" s="107" t="str">
        <f>IF('Rekapitulace stavby'!E11="","",'Rekapitulace stavby'!E11)</f>
        <v xml:space="preserve"> </v>
      </c>
      <c r="F13" s="33"/>
      <c r="G13" s="33"/>
      <c r="H13" s="33"/>
      <c r="I13" s="106" t="s">
        <v>26</v>
      </c>
      <c r="J13" s="107" t="str">
        <f>IF('Rekapitulace stavby'!AN11="","",'Rekapitulace stavby'!AN11)</f>
        <v/>
      </c>
      <c r="K13" s="33"/>
      <c r="L13" s="50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6.95" hidden="1" customHeight="1">
      <c r="A14" s="33"/>
      <c r="B14" s="38"/>
      <c r="C14" s="33"/>
      <c r="D14" s="33"/>
      <c r="E14" s="33"/>
      <c r="F14" s="33"/>
      <c r="G14" s="33"/>
      <c r="H14" s="33"/>
      <c r="I14" s="33"/>
      <c r="J14" s="33"/>
      <c r="K14" s="33"/>
      <c r="L14" s="50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2" hidden="1" customHeight="1">
      <c r="A15" s="33"/>
      <c r="B15" s="38"/>
      <c r="C15" s="33"/>
      <c r="D15" s="106" t="s">
        <v>27</v>
      </c>
      <c r="E15" s="33"/>
      <c r="F15" s="33"/>
      <c r="G15" s="33"/>
      <c r="H15" s="33"/>
      <c r="I15" s="106" t="s">
        <v>25</v>
      </c>
      <c r="J15" s="29" t="str">
        <f>'Rekapitulace stavby'!AN13</f>
        <v>Vyplň údaj</v>
      </c>
      <c r="K15" s="33"/>
      <c r="L15" s="50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8" hidden="1" customHeight="1">
      <c r="A16" s="33"/>
      <c r="B16" s="38"/>
      <c r="C16" s="33"/>
      <c r="D16" s="33"/>
      <c r="E16" s="277" t="str">
        <f>'Rekapitulace stavby'!E14</f>
        <v>Vyplň údaj</v>
      </c>
      <c r="F16" s="278"/>
      <c r="G16" s="278"/>
      <c r="H16" s="278"/>
      <c r="I16" s="106" t="s">
        <v>26</v>
      </c>
      <c r="J16" s="29" t="str">
        <f>'Rekapitulace stavby'!AN14</f>
        <v>Vyplň údaj</v>
      </c>
      <c r="K16" s="33"/>
      <c r="L16" s="50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6.95" hidden="1" customHeight="1">
      <c r="A17" s="33"/>
      <c r="B17" s="38"/>
      <c r="C17" s="33"/>
      <c r="D17" s="33"/>
      <c r="E17" s="33"/>
      <c r="F17" s="33"/>
      <c r="G17" s="33"/>
      <c r="H17" s="33"/>
      <c r="I17" s="33"/>
      <c r="J17" s="33"/>
      <c r="K17" s="33"/>
      <c r="L17" s="50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2" hidden="1" customHeight="1">
      <c r="A18" s="33"/>
      <c r="B18" s="38"/>
      <c r="C18" s="33"/>
      <c r="D18" s="106" t="s">
        <v>29</v>
      </c>
      <c r="E18" s="33"/>
      <c r="F18" s="33"/>
      <c r="G18" s="33"/>
      <c r="H18" s="33"/>
      <c r="I18" s="106" t="s">
        <v>25</v>
      </c>
      <c r="J18" s="107" t="str">
        <f>IF('Rekapitulace stavby'!AN16="","",'Rekapitulace stavby'!AN16)</f>
        <v/>
      </c>
      <c r="K18" s="33"/>
      <c r="L18" s="50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8" hidden="1" customHeight="1">
      <c r="A19" s="33"/>
      <c r="B19" s="38"/>
      <c r="C19" s="33"/>
      <c r="D19" s="33"/>
      <c r="E19" s="107" t="str">
        <f>IF('Rekapitulace stavby'!E17="","",'Rekapitulace stavby'!E17)</f>
        <v xml:space="preserve"> </v>
      </c>
      <c r="F19" s="33"/>
      <c r="G19" s="33"/>
      <c r="H19" s="33"/>
      <c r="I19" s="106" t="s">
        <v>26</v>
      </c>
      <c r="J19" s="107" t="str">
        <f>IF('Rekapitulace stavby'!AN17="","",'Rekapitulace stavby'!AN17)</f>
        <v/>
      </c>
      <c r="K19" s="33"/>
      <c r="L19" s="50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6.95" hidden="1" customHeight="1">
      <c r="A20" s="33"/>
      <c r="B20" s="38"/>
      <c r="C20" s="33"/>
      <c r="D20" s="33"/>
      <c r="E20" s="33"/>
      <c r="F20" s="33"/>
      <c r="G20" s="33"/>
      <c r="H20" s="33"/>
      <c r="I20" s="33"/>
      <c r="J20" s="33"/>
      <c r="K20" s="33"/>
      <c r="L20" s="50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2" hidden="1" customHeight="1">
      <c r="A21" s="33"/>
      <c r="B21" s="38"/>
      <c r="C21" s="33"/>
      <c r="D21" s="106" t="s">
        <v>31</v>
      </c>
      <c r="E21" s="33"/>
      <c r="F21" s="33"/>
      <c r="G21" s="33"/>
      <c r="H21" s="33"/>
      <c r="I21" s="106" t="s">
        <v>25</v>
      </c>
      <c r="J21" s="107" t="str">
        <f>IF('Rekapitulace stavby'!AN19="","",'Rekapitulace stavby'!AN19)</f>
        <v/>
      </c>
      <c r="K21" s="33"/>
      <c r="L21" s="50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8" hidden="1" customHeight="1">
      <c r="A22" s="33"/>
      <c r="B22" s="38"/>
      <c r="C22" s="33"/>
      <c r="D22" s="33"/>
      <c r="E22" s="107" t="str">
        <f>IF('Rekapitulace stavby'!E20="","",'Rekapitulace stavby'!E20)</f>
        <v xml:space="preserve"> </v>
      </c>
      <c r="F22" s="33"/>
      <c r="G22" s="33"/>
      <c r="H22" s="33"/>
      <c r="I22" s="106" t="s">
        <v>26</v>
      </c>
      <c r="J22" s="107" t="str">
        <f>IF('Rekapitulace stavby'!AN20="","",'Rekapitulace stavby'!AN20)</f>
        <v/>
      </c>
      <c r="K22" s="33"/>
      <c r="L22" s="50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6.95" hidden="1" customHeight="1">
      <c r="A23" s="33"/>
      <c r="B23" s="38"/>
      <c r="C23" s="33"/>
      <c r="D23" s="33"/>
      <c r="E23" s="33"/>
      <c r="F23" s="33"/>
      <c r="G23" s="33"/>
      <c r="H23" s="33"/>
      <c r="I23" s="33"/>
      <c r="J23" s="33"/>
      <c r="K23" s="33"/>
      <c r="L23" s="50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2" hidden="1" customHeight="1">
      <c r="A24" s="33"/>
      <c r="B24" s="38"/>
      <c r="C24" s="33"/>
      <c r="D24" s="106" t="s">
        <v>32</v>
      </c>
      <c r="E24" s="33"/>
      <c r="F24" s="33"/>
      <c r="G24" s="33"/>
      <c r="H24" s="33"/>
      <c r="I24" s="33"/>
      <c r="J24" s="33"/>
      <c r="K24" s="33"/>
      <c r="L24" s="50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8" customFormat="1" ht="16.5" hidden="1" customHeight="1">
      <c r="A25" s="109"/>
      <c r="B25" s="110"/>
      <c r="C25" s="109"/>
      <c r="D25" s="109"/>
      <c r="E25" s="279" t="s">
        <v>1</v>
      </c>
      <c r="F25" s="279"/>
      <c r="G25" s="279"/>
      <c r="H25" s="279"/>
      <c r="I25" s="109"/>
      <c r="J25" s="109"/>
      <c r="K25" s="109"/>
      <c r="L25" s="111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</row>
    <row r="26" spans="1:31" s="2" customFormat="1" ht="6.95" hidden="1" customHeight="1">
      <c r="A26" s="33"/>
      <c r="B26" s="38"/>
      <c r="C26" s="33"/>
      <c r="D26" s="33"/>
      <c r="E26" s="33"/>
      <c r="F26" s="33"/>
      <c r="G26" s="33"/>
      <c r="H26" s="33"/>
      <c r="I26" s="33"/>
      <c r="J26" s="33"/>
      <c r="K26" s="33"/>
      <c r="L26" s="50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5" hidden="1" customHeight="1">
      <c r="A27" s="33"/>
      <c r="B27" s="38"/>
      <c r="C27" s="33"/>
      <c r="D27" s="112"/>
      <c r="E27" s="112"/>
      <c r="F27" s="112"/>
      <c r="G27" s="112"/>
      <c r="H27" s="112"/>
      <c r="I27" s="112"/>
      <c r="J27" s="112"/>
      <c r="K27" s="112"/>
      <c r="L27" s="50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25.35" hidden="1" customHeight="1">
      <c r="A28" s="33"/>
      <c r="B28" s="38"/>
      <c r="C28" s="33"/>
      <c r="D28" s="113" t="s">
        <v>33</v>
      </c>
      <c r="E28" s="33"/>
      <c r="F28" s="33"/>
      <c r="G28" s="33"/>
      <c r="H28" s="33"/>
      <c r="I28" s="33"/>
      <c r="J28" s="114">
        <f>ROUND(J127, 2)</f>
        <v>0</v>
      </c>
      <c r="K28" s="33"/>
      <c r="L28" s="50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hidden="1" customHeight="1">
      <c r="A29" s="33"/>
      <c r="B29" s="38"/>
      <c r="C29" s="33"/>
      <c r="D29" s="112"/>
      <c r="E29" s="112"/>
      <c r="F29" s="112"/>
      <c r="G29" s="112"/>
      <c r="H29" s="112"/>
      <c r="I29" s="112"/>
      <c r="J29" s="112"/>
      <c r="K29" s="112"/>
      <c r="L29" s="50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14.45" hidden="1" customHeight="1">
      <c r="A30" s="33"/>
      <c r="B30" s="38"/>
      <c r="C30" s="33"/>
      <c r="D30" s="33"/>
      <c r="E30" s="33"/>
      <c r="F30" s="115" t="s">
        <v>35</v>
      </c>
      <c r="G30" s="33"/>
      <c r="H30" s="33"/>
      <c r="I30" s="115" t="s">
        <v>34</v>
      </c>
      <c r="J30" s="115" t="s">
        <v>36</v>
      </c>
      <c r="K30" s="33"/>
      <c r="L30" s="50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14.45" hidden="1" customHeight="1">
      <c r="A31" s="33"/>
      <c r="B31" s="38"/>
      <c r="C31" s="33"/>
      <c r="D31" s="116" t="s">
        <v>37</v>
      </c>
      <c r="E31" s="106" t="s">
        <v>38</v>
      </c>
      <c r="F31" s="117">
        <f>ROUND((SUM(BE127:BE297)),  2)</f>
        <v>0</v>
      </c>
      <c r="G31" s="33"/>
      <c r="H31" s="33"/>
      <c r="I31" s="118">
        <v>0.21</v>
      </c>
      <c r="J31" s="117">
        <f>ROUND(((SUM(BE127:BE297))*I31),  2)</f>
        <v>0</v>
      </c>
      <c r="K31" s="33"/>
      <c r="L31" s="50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hidden="1" customHeight="1">
      <c r="A32" s="33"/>
      <c r="B32" s="38"/>
      <c r="C32" s="33"/>
      <c r="D32" s="33"/>
      <c r="E32" s="106" t="s">
        <v>39</v>
      </c>
      <c r="F32" s="117">
        <f>ROUND((SUM(BF127:BF297)),  2)</f>
        <v>0</v>
      </c>
      <c r="G32" s="33"/>
      <c r="H32" s="33"/>
      <c r="I32" s="118">
        <v>0.12</v>
      </c>
      <c r="J32" s="117">
        <f>ROUND(((SUM(BF127:BF297))*I32),  2)</f>
        <v>0</v>
      </c>
      <c r="K32" s="33"/>
      <c r="L32" s="50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hidden="1" customHeight="1">
      <c r="A33" s="33"/>
      <c r="B33" s="38"/>
      <c r="C33" s="33"/>
      <c r="D33" s="33"/>
      <c r="E33" s="106" t="s">
        <v>40</v>
      </c>
      <c r="F33" s="117">
        <f>ROUND((SUM(BG127:BG297)),  2)</f>
        <v>0</v>
      </c>
      <c r="G33" s="33"/>
      <c r="H33" s="33"/>
      <c r="I33" s="118">
        <v>0.21</v>
      </c>
      <c r="J33" s="117">
        <f>0</f>
        <v>0</v>
      </c>
      <c r="K33" s="33"/>
      <c r="L33" s="50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hidden="1" customHeight="1">
      <c r="A34" s="33"/>
      <c r="B34" s="38"/>
      <c r="C34" s="33"/>
      <c r="D34" s="33"/>
      <c r="E34" s="106" t="s">
        <v>41</v>
      </c>
      <c r="F34" s="117">
        <f>ROUND((SUM(BH127:BH297)),  2)</f>
        <v>0</v>
      </c>
      <c r="G34" s="33"/>
      <c r="H34" s="33"/>
      <c r="I34" s="118">
        <v>0.12</v>
      </c>
      <c r="J34" s="117">
        <f>0</f>
        <v>0</v>
      </c>
      <c r="K34" s="33"/>
      <c r="L34" s="50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8"/>
      <c r="C35" s="33"/>
      <c r="D35" s="33"/>
      <c r="E35" s="106" t="s">
        <v>42</v>
      </c>
      <c r="F35" s="117">
        <f>ROUND((SUM(BI127:BI297)),  2)</f>
        <v>0</v>
      </c>
      <c r="G35" s="33"/>
      <c r="H35" s="33"/>
      <c r="I35" s="118">
        <v>0</v>
      </c>
      <c r="J35" s="117">
        <f>0</f>
        <v>0</v>
      </c>
      <c r="K35" s="33"/>
      <c r="L35" s="50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6.95" hidden="1" customHeight="1">
      <c r="A36" s="33"/>
      <c r="B36" s="38"/>
      <c r="C36" s="33"/>
      <c r="D36" s="33"/>
      <c r="E36" s="33"/>
      <c r="F36" s="33"/>
      <c r="G36" s="33"/>
      <c r="H36" s="33"/>
      <c r="I36" s="33"/>
      <c r="J36" s="33"/>
      <c r="K36" s="33"/>
      <c r="L36" s="50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25.35" hidden="1" customHeight="1">
      <c r="A37" s="33"/>
      <c r="B37" s="38"/>
      <c r="C37" s="119"/>
      <c r="D37" s="120" t="s">
        <v>43</v>
      </c>
      <c r="E37" s="121"/>
      <c r="F37" s="121"/>
      <c r="G37" s="122" t="s">
        <v>44</v>
      </c>
      <c r="H37" s="123" t="s">
        <v>45</v>
      </c>
      <c r="I37" s="121"/>
      <c r="J37" s="124">
        <f>SUM(J28:J35)</f>
        <v>0</v>
      </c>
      <c r="K37" s="125"/>
      <c r="L37" s="50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8"/>
      <c r="C38" s="33"/>
      <c r="D38" s="33"/>
      <c r="E38" s="33"/>
      <c r="F38" s="33"/>
      <c r="G38" s="33"/>
      <c r="H38" s="33"/>
      <c r="I38" s="33"/>
      <c r="J38" s="33"/>
      <c r="K38" s="33"/>
      <c r="L38" s="50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1" customFormat="1" ht="14.45" hidden="1" customHeight="1">
      <c r="B39" s="19"/>
      <c r="L39" s="19"/>
    </row>
    <row r="40" spans="1:31" s="1" customFormat="1" ht="14.45" hidden="1" customHeight="1">
      <c r="B40" s="19"/>
      <c r="L40" s="19"/>
    </row>
    <row r="41" spans="1:31" s="1" customFormat="1" ht="14.45" hidden="1" customHeight="1">
      <c r="B41" s="19"/>
      <c r="L41" s="19"/>
    </row>
    <row r="42" spans="1:31" s="1" customFormat="1" ht="14.45" hidden="1" customHeight="1">
      <c r="B42" s="19"/>
      <c r="L42" s="19"/>
    </row>
    <row r="43" spans="1:31" s="1" customFormat="1" ht="14.45" hidden="1" customHeight="1">
      <c r="B43" s="19"/>
      <c r="L43" s="19"/>
    </row>
    <row r="44" spans="1:31" s="1" customFormat="1" ht="14.45" hidden="1" customHeight="1">
      <c r="B44" s="19"/>
      <c r="L44" s="19"/>
    </row>
    <row r="45" spans="1:31" s="1" customFormat="1" ht="14.45" hidden="1" customHeight="1">
      <c r="B45" s="19"/>
      <c r="L45" s="19"/>
    </row>
    <row r="46" spans="1:31" s="1" customFormat="1" ht="14.45" hidden="1" customHeight="1">
      <c r="B46" s="19"/>
      <c r="L46" s="19"/>
    </row>
    <row r="47" spans="1:31" s="1" customFormat="1" ht="14.45" hidden="1" customHeight="1">
      <c r="B47" s="19"/>
      <c r="L47" s="19"/>
    </row>
    <row r="48" spans="1:31" s="1" customFormat="1" ht="14.45" hidden="1" customHeight="1">
      <c r="B48" s="19"/>
      <c r="L48" s="19"/>
    </row>
    <row r="49" spans="1:31" s="1" customFormat="1" ht="14.45" hidden="1" customHeight="1">
      <c r="B49" s="19"/>
      <c r="L49" s="19"/>
    </row>
    <row r="50" spans="1:31" s="2" customFormat="1" ht="14.45" hidden="1" customHeight="1">
      <c r="B50" s="50"/>
      <c r="D50" s="126" t="s">
        <v>46</v>
      </c>
      <c r="E50" s="127"/>
      <c r="F50" s="127"/>
      <c r="G50" s="126" t="s">
        <v>47</v>
      </c>
      <c r="H50" s="127"/>
      <c r="I50" s="127"/>
      <c r="J50" s="127"/>
      <c r="K50" s="127"/>
      <c r="L50" s="50"/>
    </row>
    <row r="51" spans="1:31" ht="11.25" hidden="1">
      <c r="B51" s="19"/>
      <c r="L51" s="19"/>
    </row>
    <row r="52" spans="1:31" ht="11.25" hidden="1">
      <c r="B52" s="19"/>
      <c r="L52" s="19"/>
    </row>
    <row r="53" spans="1:31" ht="11.25" hidden="1">
      <c r="B53" s="19"/>
      <c r="L53" s="19"/>
    </row>
    <row r="54" spans="1:31" ht="11.25" hidden="1">
      <c r="B54" s="19"/>
      <c r="L54" s="19"/>
    </row>
    <row r="55" spans="1:31" ht="11.25" hidden="1">
      <c r="B55" s="19"/>
      <c r="L55" s="19"/>
    </row>
    <row r="56" spans="1:31" ht="11.25" hidden="1">
      <c r="B56" s="19"/>
      <c r="L56" s="19"/>
    </row>
    <row r="57" spans="1:31" ht="11.25" hidden="1">
      <c r="B57" s="19"/>
      <c r="L57" s="19"/>
    </row>
    <row r="58" spans="1:31" ht="11.25" hidden="1">
      <c r="B58" s="19"/>
      <c r="L58" s="19"/>
    </row>
    <row r="59" spans="1:31" ht="11.25" hidden="1">
      <c r="B59" s="19"/>
      <c r="L59" s="19"/>
    </row>
    <row r="60" spans="1:31" ht="11.25" hidden="1">
      <c r="B60" s="19"/>
      <c r="L60" s="19"/>
    </row>
    <row r="61" spans="1:31" s="2" customFormat="1" ht="12.75" hidden="1">
      <c r="A61" s="33"/>
      <c r="B61" s="38"/>
      <c r="C61" s="33"/>
      <c r="D61" s="128" t="s">
        <v>48</v>
      </c>
      <c r="E61" s="129"/>
      <c r="F61" s="130" t="s">
        <v>49</v>
      </c>
      <c r="G61" s="128" t="s">
        <v>48</v>
      </c>
      <c r="H61" s="129"/>
      <c r="I61" s="129"/>
      <c r="J61" s="131" t="s">
        <v>49</v>
      </c>
      <c r="K61" s="129"/>
      <c r="L61" s="50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 hidden="1">
      <c r="B62" s="19"/>
      <c r="L62" s="19"/>
    </row>
    <row r="63" spans="1:31" ht="11.25" hidden="1">
      <c r="B63" s="19"/>
      <c r="L63" s="19"/>
    </row>
    <row r="64" spans="1:31" ht="11.25" hidden="1">
      <c r="B64" s="19"/>
      <c r="L64" s="19"/>
    </row>
    <row r="65" spans="1:31" s="2" customFormat="1" ht="12.75" hidden="1">
      <c r="A65" s="33"/>
      <c r="B65" s="38"/>
      <c r="C65" s="33"/>
      <c r="D65" s="126" t="s">
        <v>50</v>
      </c>
      <c r="E65" s="132"/>
      <c r="F65" s="132"/>
      <c r="G65" s="126" t="s">
        <v>51</v>
      </c>
      <c r="H65" s="132"/>
      <c r="I65" s="132"/>
      <c r="J65" s="132"/>
      <c r="K65" s="132"/>
      <c r="L65" s="50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 hidden="1">
      <c r="B66" s="19"/>
      <c r="L66" s="19"/>
    </row>
    <row r="67" spans="1:31" ht="11.25" hidden="1">
      <c r="B67" s="19"/>
      <c r="L67" s="19"/>
    </row>
    <row r="68" spans="1:31" ht="11.25" hidden="1">
      <c r="B68" s="19"/>
      <c r="L68" s="19"/>
    </row>
    <row r="69" spans="1:31" ht="11.25" hidden="1">
      <c r="B69" s="19"/>
      <c r="L69" s="19"/>
    </row>
    <row r="70" spans="1:31" ht="11.25" hidden="1">
      <c r="B70" s="19"/>
      <c r="L70" s="19"/>
    </row>
    <row r="71" spans="1:31" ht="11.25" hidden="1">
      <c r="B71" s="19"/>
      <c r="L71" s="19"/>
    </row>
    <row r="72" spans="1:31" ht="11.25" hidden="1">
      <c r="B72" s="19"/>
      <c r="L72" s="19"/>
    </row>
    <row r="73" spans="1:31" ht="11.25" hidden="1">
      <c r="B73" s="19"/>
      <c r="L73" s="19"/>
    </row>
    <row r="74" spans="1:31" ht="11.25" hidden="1">
      <c r="B74" s="19"/>
      <c r="L74" s="19"/>
    </row>
    <row r="75" spans="1:31" ht="11.25" hidden="1">
      <c r="B75" s="19"/>
      <c r="L75" s="19"/>
    </row>
    <row r="76" spans="1:31" s="2" customFormat="1" ht="12.75" hidden="1">
      <c r="A76" s="33"/>
      <c r="B76" s="38"/>
      <c r="C76" s="33"/>
      <c r="D76" s="128" t="s">
        <v>48</v>
      </c>
      <c r="E76" s="129"/>
      <c r="F76" s="130" t="s">
        <v>49</v>
      </c>
      <c r="G76" s="128" t="s">
        <v>48</v>
      </c>
      <c r="H76" s="129"/>
      <c r="I76" s="129"/>
      <c r="J76" s="131" t="s">
        <v>49</v>
      </c>
      <c r="K76" s="129"/>
      <c r="L76" s="50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hidden="1" customHeight="1">
      <c r="A77" s="33"/>
      <c r="B77" s="133"/>
      <c r="C77" s="134"/>
      <c r="D77" s="134"/>
      <c r="E77" s="134"/>
      <c r="F77" s="134"/>
      <c r="G77" s="134"/>
      <c r="H77" s="134"/>
      <c r="I77" s="134"/>
      <c r="J77" s="134"/>
      <c r="K77" s="134"/>
      <c r="L77" s="50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78" spans="1:31" ht="11.25" hidden="1"/>
    <row r="79" spans="1:31" ht="11.25" hidden="1"/>
    <row r="80" spans="1:31" ht="11.25" hidden="1"/>
    <row r="81" spans="1:47" s="2" customFormat="1" ht="6.95" customHeight="1">
      <c r="A81" s="33"/>
      <c r="B81" s="135"/>
      <c r="C81" s="136"/>
      <c r="D81" s="136"/>
      <c r="E81" s="136"/>
      <c r="F81" s="136"/>
      <c r="G81" s="136"/>
      <c r="H81" s="136"/>
      <c r="I81" s="136"/>
      <c r="J81" s="136"/>
      <c r="K81" s="136"/>
      <c r="L81" s="50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82</v>
      </c>
      <c r="D82" s="35"/>
      <c r="E82" s="35"/>
      <c r="F82" s="35"/>
      <c r="G82" s="35"/>
      <c r="H82" s="35"/>
      <c r="I82" s="35"/>
      <c r="J82" s="35"/>
      <c r="K82" s="35"/>
      <c r="L82" s="50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5"/>
      <c r="D83" s="35"/>
      <c r="E83" s="35"/>
      <c r="F83" s="35"/>
      <c r="G83" s="35"/>
      <c r="H83" s="35"/>
      <c r="I83" s="35"/>
      <c r="J83" s="35"/>
      <c r="K83" s="35"/>
      <c r="L83" s="50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16</v>
      </c>
      <c r="D84" s="35"/>
      <c r="E84" s="35"/>
      <c r="F84" s="35"/>
      <c r="G84" s="35"/>
      <c r="H84" s="35"/>
      <c r="I84" s="35"/>
      <c r="J84" s="35"/>
      <c r="K84" s="35"/>
      <c r="L84" s="50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>
      <c r="A85" s="33"/>
      <c r="B85" s="34"/>
      <c r="C85" s="35"/>
      <c r="D85" s="35"/>
      <c r="E85" s="253" t="str">
        <f>E7</f>
        <v>Rekonstrukce chodníku v ulici U Váhy</v>
      </c>
      <c r="F85" s="280"/>
      <c r="G85" s="280"/>
      <c r="H85" s="280"/>
      <c r="I85" s="35"/>
      <c r="J85" s="35"/>
      <c r="K85" s="35"/>
      <c r="L85" s="50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6.95" customHeight="1">
      <c r="A86" s="33"/>
      <c r="B86" s="34"/>
      <c r="C86" s="35"/>
      <c r="D86" s="35"/>
      <c r="E86" s="35"/>
      <c r="F86" s="35"/>
      <c r="G86" s="35"/>
      <c r="H86" s="35"/>
      <c r="I86" s="35"/>
      <c r="J86" s="35"/>
      <c r="K86" s="35"/>
      <c r="L86" s="50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2" customHeight="1">
      <c r="A87" s="33"/>
      <c r="B87" s="34"/>
      <c r="C87" s="28" t="s">
        <v>20</v>
      </c>
      <c r="D87" s="35"/>
      <c r="E87" s="35"/>
      <c r="F87" s="26" t="str">
        <f>F10</f>
        <v xml:space="preserve"> </v>
      </c>
      <c r="G87" s="35"/>
      <c r="H87" s="35"/>
      <c r="I87" s="28" t="s">
        <v>22</v>
      </c>
      <c r="J87" s="65" t="str">
        <f>IF(J10="","",J10)</f>
        <v>16. 2. 2026</v>
      </c>
      <c r="K87" s="35"/>
      <c r="L87" s="50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50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5.2" customHeight="1">
      <c r="A89" s="33"/>
      <c r="B89" s="34"/>
      <c r="C89" s="28" t="s">
        <v>24</v>
      </c>
      <c r="D89" s="35"/>
      <c r="E89" s="35"/>
      <c r="F89" s="26" t="str">
        <f>E13</f>
        <v xml:space="preserve"> </v>
      </c>
      <c r="G89" s="35"/>
      <c r="H89" s="35"/>
      <c r="I89" s="28" t="s">
        <v>29</v>
      </c>
      <c r="J89" s="31" t="str">
        <f>E19</f>
        <v xml:space="preserve"> </v>
      </c>
      <c r="K89" s="35"/>
      <c r="L89" s="50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15.2" customHeight="1">
      <c r="A90" s="33"/>
      <c r="B90" s="34"/>
      <c r="C90" s="28" t="s">
        <v>27</v>
      </c>
      <c r="D90" s="35"/>
      <c r="E90" s="35"/>
      <c r="F90" s="26" t="str">
        <f>IF(E16="","",E16)</f>
        <v>Vyplň údaj</v>
      </c>
      <c r="G90" s="35"/>
      <c r="H90" s="35"/>
      <c r="I90" s="28" t="s">
        <v>31</v>
      </c>
      <c r="J90" s="31" t="str">
        <f>E22</f>
        <v xml:space="preserve"> </v>
      </c>
      <c r="K90" s="35"/>
      <c r="L90" s="50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0.35" customHeight="1">
      <c r="A91" s="33"/>
      <c r="B91" s="34"/>
      <c r="C91" s="35"/>
      <c r="D91" s="35"/>
      <c r="E91" s="35"/>
      <c r="F91" s="35"/>
      <c r="G91" s="35"/>
      <c r="H91" s="35"/>
      <c r="I91" s="35"/>
      <c r="J91" s="35"/>
      <c r="K91" s="35"/>
      <c r="L91" s="50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29.25" customHeight="1">
      <c r="A92" s="33"/>
      <c r="B92" s="34"/>
      <c r="C92" s="137" t="s">
        <v>83</v>
      </c>
      <c r="D92" s="138"/>
      <c r="E92" s="138"/>
      <c r="F92" s="138"/>
      <c r="G92" s="138"/>
      <c r="H92" s="138"/>
      <c r="I92" s="138"/>
      <c r="J92" s="139" t="s">
        <v>84</v>
      </c>
      <c r="K92" s="138"/>
      <c r="L92" s="50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5"/>
      <c r="D93" s="35"/>
      <c r="E93" s="35"/>
      <c r="F93" s="35"/>
      <c r="G93" s="35"/>
      <c r="H93" s="35"/>
      <c r="I93" s="35"/>
      <c r="J93" s="35"/>
      <c r="K93" s="35"/>
      <c r="L93" s="50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2.9" customHeight="1">
      <c r="A94" s="33"/>
      <c r="B94" s="34"/>
      <c r="C94" s="140" t="s">
        <v>85</v>
      </c>
      <c r="D94" s="35"/>
      <c r="E94" s="35"/>
      <c r="F94" s="35"/>
      <c r="G94" s="35"/>
      <c r="H94" s="35"/>
      <c r="I94" s="35"/>
      <c r="J94" s="83">
        <f>J127</f>
        <v>0</v>
      </c>
      <c r="K94" s="35"/>
      <c r="L94" s="50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U94" s="16" t="s">
        <v>86</v>
      </c>
    </row>
    <row r="95" spans="1:47" s="9" customFormat="1" ht="24.95" customHeight="1">
      <c r="B95" s="141"/>
      <c r="C95" s="142"/>
      <c r="D95" s="143" t="s">
        <v>87</v>
      </c>
      <c r="E95" s="144"/>
      <c r="F95" s="144"/>
      <c r="G95" s="144"/>
      <c r="H95" s="144"/>
      <c r="I95" s="144"/>
      <c r="J95" s="145">
        <f>J128</f>
        <v>0</v>
      </c>
      <c r="K95" s="142"/>
      <c r="L95" s="146"/>
    </row>
    <row r="96" spans="1:47" s="10" customFormat="1" ht="19.899999999999999" customHeight="1">
      <c r="B96" s="147"/>
      <c r="C96" s="148"/>
      <c r="D96" s="149" t="s">
        <v>88</v>
      </c>
      <c r="E96" s="150"/>
      <c r="F96" s="150"/>
      <c r="G96" s="150"/>
      <c r="H96" s="150"/>
      <c r="I96" s="150"/>
      <c r="J96" s="151">
        <f>J129</f>
        <v>0</v>
      </c>
      <c r="K96" s="148"/>
      <c r="L96" s="152"/>
    </row>
    <row r="97" spans="1:31" s="10" customFormat="1" ht="19.899999999999999" customHeight="1">
      <c r="B97" s="147"/>
      <c r="C97" s="148"/>
      <c r="D97" s="149" t="s">
        <v>89</v>
      </c>
      <c r="E97" s="150"/>
      <c r="F97" s="150"/>
      <c r="G97" s="150"/>
      <c r="H97" s="150"/>
      <c r="I97" s="150"/>
      <c r="J97" s="151">
        <f>J143</f>
        <v>0</v>
      </c>
      <c r="K97" s="148"/>
      <c r="L97" s="152"/>
    </row>
    <row r="98" spans="1:31" s="10" customFormat="1" ht="19.899999999999999" customHeight="1">
      <c r="B98" s="147"/>
      <c r="C98" s="148"/>
      <c r="D98" s="149" t="s">
        <v>90</v>
      </c>
      <c r="E98" s="150"/>
      <c r="F98" s="150"/>
      <c r="G98" s="150"/>
      <c r="H98" s="150"/>
      <c r="I98" s="150"/>
      <c r="J98" s="151">
        <f>J154</f>
        <v>0</v>
      </c>
      <c r="K98" s="148"/>
      <c r="L98" s="152"/>
    </row>
    <row r="99" spans="1:31" s="10" customFormat="1" ht="19.899999999999999" customHeight="1">
      <c r="B99" s="147"/>
      <c r="C99" s="148"/>
      <c r="D99" s="149" t="s">
        <v>91</v>
      </c>
      <c r="E99" s="150"/>
      <c r="F99" s="150"/>
      <c r="G99" s="150"/>
      <c r="H99" s="150"/>
      <c r="I99" s="150"/>
      <c r="J99" s="151">
        <f>J169</f>
        <v>0</v>
      </c>
      <c r="K99" s="148"/>
      <c r="L99" s="152"/>
    </row>
    <row r="100" spans="1:31" s="10" customFormat="1" ht="19.899999999999999" customHeight="1">
      <c r="B100" s="147"/>
      <c r="C100" s="148"/>
      <c r="D100" s="149" t="s">
        <v>92</v>
      </c>
      <c r="E100" s="150"/>
      <c r="F100" s="150"/>
      <c r="G100" s="150"/>
      <c r="H100" s="150"/>
      <c r="I100" s="150"/>
      <c r="J100" s="151">
        <f>J178</f>
        <v>0</v>
      </c>
      <c r="K100" s="148"/>
      <c r="L100" s="152"/>
    </row>
    <row r="101" spans="1:31" s="10" customFormat="1" ht="19.899999999999999" customHeight="1">
      <c r="B101" s="147"/>
      <c r="C101" s="148"/>
      <c r="D101" s="149" t="s">
        <v>93</v>
      </c>
      <c r="E101" s="150"/>
      <c r="F101" s="150"/>
      <c r="G101" s="150"/>
      <c r="H101" s="150"/>
      <c r="I101" s="150"/>
      <c r="J101" s="151">
        <f>J203</f>
        <v>0</v>
      </c>
      <c r="K101" s="148"/>
      <c r="L101" s="152"/>
    </row>
    <row r="102" spans="1:31" s="10" customFormat="1" ht="19.899999999999999" customHeight="1">
      <c r="B102" s="147"/>
      <c r="C102" s="148"/>
      <c r="D102" s="149" t="s">
        <v>94</v>
      </c>
      <c r="E102" s="150"/>
      <c r="F102" s="150"/>
      <c r="G102" s="150"/>
      <c r="H102" s="150"/>
      <c r="I102" s="150"/>
      <c r="J102" s="151">
        <f>J217</f>
        <v>0</v>
      </c>
      <c r="K102" s="148"/>
      <c r="L102" s="152"/>
    </row>
    <row r="103" spans="1:31" s="9" customFormat="1" ht="24.95" customHeight="1">
      <c r="B103" s="141"/>
      <c r="C103" s="142"/>
      <c r="D103" s="143" t="s">
        <v>95</v>
      </c>
      <c r="E103" s="144"/>
      <c r="F103" s="144"/>
      <c r="G103" s="144"/>
      <c r="H103" s="144"/>
      <c r="I103" s="144"/>
      <c r="J103" s="145">
        <f>J219</f>
        <v>0</v>
      </c>
      <c r="K103" s="142"/>
      <c r="L103" s="146"/>
    </row>
    <row r="104" spans="1:31" s="9" customFormat="1" ht="24.95" customHeight="1">
      <c r="B104" s="141"/>
      <c r="C104" s="142"/>
      <c r="D104" s="143" t="s">
        <v>96</v>
      </c>
      <c r="E104" s="144"/>
      <c r="F104" s="144"/>
      <c r="G104" s="144"/>
      <c r="H104" s="144"/>
      <c r="I104" s="144"/>
      <c r="J104" s="145">
        <f>J282</f>
        <v>0</v>
      </c>
      <c r="K104" s="142"/>
      <c r="L104" s="146"/>
    </row>
    <row r="105" spans="1:31" s="10" customFormat="1" ht="19.899999999999999" customHeight="1">
      <c r="B105" s="147"/>
      <c r="C105" s="148"/>
      <c r="D105" s="149" t="s">
        <v>97</v>
      </c>
      <c r="E105" s="150"/>
      <c r="F105" s="150"/>
      <c r="G105" s="150"/>
      <c r="H105" s="150"/>
      <c r="I105" s="150"/>
      <c r="J105" s="151">
        <f>J283</f>
        <v>0</v>
      </c>
      <c r="K105" s="148"/>
      <c r="L105" s="152"/>
    </row>
    <row r="106" spans="1:31" s="10" customFormat="1" ht="19.899999999999999" customHeight="1">
      <c r="B106" s="147"/>
      <c r="C106" s="148"/>
      <c r="D106" s="149" t="s">
        <v>98</v>
      </c>
      <c r="E106" s="150"/>
      <c r="F106" s="150"/>
      <c r="G106" s="150"/>
      <c r="H106" s="150"/>
      <c r="I106" s="150"/>
      <c r="J106" s="151">
        <f>J287</f>
        <v>0</v>
      </c>
      <c r="K106" s="148"/>
      <c r="L106" s="152"/>
    </row>
    <row r="107" spans="1:31" s="10" customFormat="1" ht="19.899999999999999" customHeight="1">
      <c r="B107" s="147"/>
      <c r="C107" s="148"/>
      <c r="D107" s="149" t="s">
        <v>99</v>
      </c>
      <c r="E107" s="150"/>
      <c r="F107" s="150"/>
      <c r="G107" s="150"/>
      <c r="H107" s="150"/>
      <c r="I107" s="150"/>
      <c r="J107" s="151">
        <f>J290</f>
        <v>0</v>
      </c>
      <c r="K107" s="148"/>
      <c r="L107" s="152"/>
    </row>
    <row r="108" spans="1:31" s="10" customFormat="1" ht="19.899999999999999" customHeight="1">
      <c r="B108" s="147"/>
      <c r="C108" s="148"/>
      <c r="D108" s="149" t="s">
        <v>100</v>
      </c>
      <c r="E108" s="150"/>
      <c r="F108" s="150"/>
      <c r="G108" s="150"/>
      <c r="H108" s="150"/>
      <c r="I108" s="150"/>
      <c r="J108" s="151">
        <f>J292</f>
        <v>0</v>
      </c>
      <c r="K108" s="148"/>
      <c r="L108" s="152"/>
    </row>
    <row r="109" spans="1:31" s="10" customFormat="1" ht="19.899999999999999" customHeight="1">
      <c r="B109" s="147"/>
      <c r="C109" s="148"/>
      <c r="D109" s="149" t="s">
        <v>101</v>
      </c>
      <c r="E109" s="150"/>
      <c r="F109" s="150"/>
      <c r="G109" s="150"/>
      <c r="H109" s="150"/>
      <c r="I109" s="150"/>
      <c r="J109" s="151">
        <f>J295</f>
        <v>0</v>
      </c>
      <c r="K109" s="148"/>
      <c r="L109" s="152"/>
    </row>
    <row r="110" spans="1:31" s="2" customFormat="1" ht="21.75" customHeight="1">
      <c r="A110" s="33"/>
      <c r="B110" s="34"/>
      <c r="C110" s="35"/>
      <c r="D110" s="35"/>
      <c r="E110" s="35"/>
      <c r="F110" s="35"/>
      <c r="G110" s="35"/>
      <c r="H110" s="35"/>
      <c r="I110" s="35"/>
      <c r="J110" s="35"/>
      <c r="K110" s="35"/>
      <c r="L110" s="50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6.95" customHeight="1">
      <c r="A111" s="33"/>
      <c r="B111" s="53"/>
      <c r="C111" s="54"/>
      <c r="D111" s="54"/>
      <c r="E111" s="54"/>
      <c r="F111" s="54"/>
      <c r="G111" s="54"/>
      <c r="H111" s="54"/>
      <c r="I111" s="54"/>
      <c r="J111" s="54"/>
      <c r="K111" s="54"/>
      <c r="L111" s="50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5" spans="1:63" s="2" customFormat="1" ht="6.95" customHeight="1">
      <c r="A115" s="33"/>
      <c r="B115" s="55"/>
      <c r="C115" s="56"/>
      <c r="D115" s="56"/>
      <c r="E115" s="56"/>
      <c r="F115" s="56"/>
      <c r="G115" s="56"/>
      <c r="H115" s="56"/>
      <c r="I115" s="56"/>
      <c r="J115" s="56"/>
      <c r="K115" s="56"/>
      <c r="L115" s="50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3" s="2" customFormat="1" ht="24.95" customHeight="1">
      <c r="A116" s="33"/>
      <c r="B116" s="34"/>
      <c r="C116" s="22" t="s">
        <v>102</v>
      </c>
      <c r="D116" s="35"/>
      <c r="E116" s="35"/>
      <c r="F116" s="35"/>
      <c r="G116" s="35"/>
      <c r="H116" s="35"/>
      <c r="I116" s="35"/>
      <c r="J116" s="35"/>
      <c r="K116" s="35"/>
      <c r="L116" s="50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3" s="2" customFormat="1" ht="6.95" customHeight="1">
      <c r="A117" s="33"/>
      <c r="B117" s="34"/>
      <c r="C117" s="35"/>
      <c r="D117" s="35"/>
      <c r="E117" s="35"/>
      <c r="F117" s="35"/>
      <c r="G117" s="35"/>
      <c r="H117" s="35"/>
      <c r="I117" s="35"/>
      <c r="J117" s="35"/>
      <c r="K117" s="35"/>
      <c r="L117" s="50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3" s="2" customFormat="1" ht="12" customHeight="1">
      <c r="A118" s="33"/>
      <c r="B118" s="34"/>
      <c r="C118" s="28" t="s">
        <v>16</v>
      </c>
      <c r="D118" s="35"/>
      <c r="E118" s="35"/>
      <c r="F118" s="35"/>
      <c r="G118" s="35"/>
      <c r="H118" s="35"/>
      <c r="I118" s="35"/>
      <c r="J118" s="35"/>
      <c r="K118" s="35"/>
      <c r="L118" s="50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3" s="2" customFormat="1" ht="16.5" customHeight="1">
      <c r="A119" s="33"/>
      <c r="B119" s="34"/>
      <c r="C119" s="35"/>
      <c r="D119" s="35"/>
      <c r="E119" s="253" t="str">
        <f>E7</f>
        <v>Rekonstrukce chodníku v ulici U Váhy</v>
      </c>
      <c r="F119" s="280"/>
      <c r="G119" s="280"/>
      <c r="H119" s="280"/>
      <c r="I119" s="35"/>
      <c r="J119" s="35"/>
      <c r="K119" s="35"/>
      <c r="L119" s="50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3" s="2" customFormat="1" ht="6.95" customHeight="1">
      <c r="A120" s="33"/>
      <c r="B120" s="34"/>
      <c r="C120" s="35"/>
      <c r="D120" s="35"/>
      <c r="E120" s="35"/>
      <c r="F120" s="35"/>
      <c r="G120" s="35"/>
      <c r="H120" s="35"/>
      <c r="I120" s="35"/>
      <c r="J120" s="35"/>
      <c r="K120" s="35"/>
      <c r="L120" s="50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3" s="2" customFormat="1" ht="12" customHeight="1">
      <c r="A121" s="33"/>
      <c r="B121" s="34"/>
      <c r="C121" s="28" t="s">
        <v>20</v>
      </c>
      <c r="D121" s="35"/>
      <c r="E121" s="35"/>
      <c r="F121" s="26" t="str">
        <f>F10</f>
        <v xml:space="preserve"> </v>
      </c>
      <c r="G121" s="35"/>
      <c r="H121" s="35"/>
      <c r="I121" s="28" t="s">
        <v>22</v>
      </c>
      <c r="J121" s="65" t="str">
        <f>IF(J10="","",J10)</f>
        <v>16. 2. 2026</v>
      </c>
      <c r="K121" s="35"/>
      <c r="L121" s="50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3" s="2" customFormat="1" ht="6.95" customHeight="1">
      <c r="A122" s="33"/>
      <c r="B122" s="34"/>
      <c r="C122" s="35"/>
      <c r="D122" s="35"/>
      <c r="E122" s="35"/>
      <c r="F122" s="35"/>
      <c r="G122" s="35"/>
      <c r="H122" s="35"/>
      <c r="I122" s="35"/>
      <c r="J122" s="35"/>
      <c r="K122" s="35"/>
      <c r="L122" s="50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3" s="2" customFormat="1" ht="15.2" customHeight="1">
      <c r="A123" s="33"/>
      <c r="B123" s="34"/>
      <c r="C123" s="28" t="s">
        <v>24</v>
      </c>
      <c r="D123" s="35"/>
      <c r="E123" s="35"/>
      <c r="F123" s="26" t="str">
        <f>E13</f>
        <v xml:space="preserve"> </v>
      </c>
      <c r="G123" s="35"/>
      <c r="H123" s="35"/>
      <c r="I123" s="28" t="s">
        <v>29</v>
      </c>
      <c r="J123" s="31" t="str">
        <f>E19</f>
        <v xml:space="preserve"> </v>
      </c>
      <c r="K123" s="35"/>
      <c r="L123" s="50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3" s="2" customFormat="1" ht="15.2" customHeight="1">
      <c r="A124" s="33"/>
      <c r="B124" s="34"/>
      <c r="C124" s="28" t="s">
        <v>27</v>
      </c>
      <c r="D124" s="35"/>
      <c r="E124" s="35"/>
      <c r="F124" s="26" t="str">
        <f>IF(E16="","",E16)</f>
        <v>Vyplň údaj</v>
      </c>
      <c r="G124" s="35"/>
      <c r="H124" s="35"/>
      <c r="I124" s="28" t="s">
        <v>31</v>
      </c>
      <c r="J124" s="31" t="str">
        <f>E22</f>
        <v xml:space="preserve"> </v>
      </c>
      <c r="K124" s="35"/>
      <c r="L124" s="50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63" s="2" customFormat="1" ht="10.35" customHeight="1">
      <c r="A125" s="33"/>
      <c r="B125" s="34"/>
      <c r="C125" s="35"/>
      <c r="D125" s="35"/>
      <c r="E125" s="35"/>
      <c r="F125" s="35"/>
      <c r="G125" s="35"/>
      <c r="H125" s="35"/>
      <c r="I125" s="35"/>
      <c r="J125" s="35"/>
      <c r="K125" s="35"/>
      <c r="L125" s="50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63" s="11" customFormat="1" ht="29.25" customHeight="1">
      <c r="A126" s="153"/>
      <c r="B126" s="154"/>
      <c r="C126" s="155" t="s">
        <v>103</v>
      </c>
      <c r="D126" s="156" t="s">
        <v>58</v>
      </c>
      <c r="E126" s="156" t="s">
        <v>54</v>
      </c>
      <c r="F126" s="156" t="s">
        <v>55</v>
      </c>
      <c r="G126" s="156" t="s">
        <v>104</v>
      </c>
      <c r="H126" s="156" t="s">
        <v>105</v>
      </c>
      <c r="I126" s="156" t="s">
        <v>106</v>
      </c>
      <c r="J126" s="157" t="s">
        <v>84</v>
      </c>
      <c r="K126" s="158" t="s">
        <v>107</v>
      </c>
      <c r="L126" s="159"/>
      <c r="M126" s="74" t="s">
        <v>1</v>
      </c>
      <c r="N126" s="75" t="s">
        <v>37</v>
      </c>
      <c r="O126" s="75" t="s">
        <v>108</v>
      </c>
      <c r="P126" s="75" t="s">
        <v>109</v>
      </c>
      <c r="Q126" s="75" t="s">
        <v>110</v>
      </c>
      <c r="R126" s="75" t="s">
        <v>111</v>
      </c>
      <c r="S126" s="75" t="s">
        <v>112</v>
      </c>
      <c r="T126" s="76" t="s">
        <v>113</v>
      </c>
      <c r="U126" s="153"/>
      <c r="V126" s="153"/>
      <c r="W126" s="153"/>
      <c r="X126" s="153"/>
      <c r="Y126" s="153"/>
      <c r="Z126" s="153"/>
      <c r="AA126" s="153"/>
      <c r="AB126" s="153"/>
      <c r="AC126" s="153"/>
      <c r="AD126" s="153"/>
      <c r="AE126" s="153"/>
    </row>
    <row r="127" spans="1:63" s="2" customFormat="1" ht="22.9" customHeight="1">
      <c r="A127" s="33"/>
      <c r="B127" s="34"/>
      <c r="C127" s="81" t="s">
        <v>114</v>
      </c>
      <c r="D127" s="35"/>
      <c r="E127" s="35"/>
      <c r="F127" s="35"/>
      <c r="G127" s="35"/>
      <c r="H127" s="35"/>
      <c r="I127" s="35"/>
      <c r="J127" s="160">
        <f>BK127</f>
        <v>0</v>
      </c>
      <c r="K127" s="35"/>
      <c r="L127" s="38"/>
      <c r="M127" s="77"/>
      <c r="N127" s="161"/>
      <c r="O127" s="78"/>
      <c r="P127" s="162">
        <f>P128+P219+P282</f>
        <v>0</v>
      </c>
      <c r="Q127" s="78"/>
      <c r="R127" s="162">
        <f>R128+R219+R282</f>
        <v>216.17347900000001</v>
      </c>
      <c r="S127" s="78"/>
      <c r="T127" s="163">
        <f>T128+T219+T282</f>
        <v>522.65899999999999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T127" s="16" t="s">
        <v>72</v>
      </c>
      <c r="AU127" s="16" t="s">
        <v>86</v>
      </c>
      <c r="BK127" s="164">
        <f>BK128+BK219+BK282</f>
        <v>0</v>
      </c>
    </row>
    <row r="128" spans="1:63" s="12" customFormat="1" ht="25.9" customHeight="1">
      <c r="B128" s="165"/>
      <c r="C128" s="166"/>
      <c r="D128" s="167" t="s">
        <v>72</v>
      </c>
      <c r="E128" s="168" t="s">
        <v>115</v>
      </c>
      <c r="F128" s="168" t="s">
        <v>116</v>
      </c>
      <c r="G128" s="166"/>
      <c r="H128" s="166"/>
      <c r="I128" s="169"/>
      <c r="J128" s="170">
        <f>BK128</f>
        <v>0</v>
      </c>
      <c r="K128" s="166"/>
      <c r="L128" s="171"/>
      <c r="M128" s="172"/>
      <c r="N128" s="173"/>
      <c r="O128" s="173"/>
      <c r="P128" s="174">
        <f>P129+P143+P154+P169+P178+P203+P217</f>
        <v>0</v>
      </c>
      <c r="Q128" s="173"/>
      <c r="R128" s="174">
        <f>R129+R143+R154+R169+R178+R203+R217</f>
        <v>185.245462</v>
      </c>
      <c r="S128" s="173"/>
      <c r="T128" s="175">
        <f>T129+T143+T154+T169+T178+T203+T217</f>
        <v>516.05899999999997</v>
      </c>
      <c r="AR128" s="176" t="s">
        <v>78</v>
      </c>
      <c r="AT128" s="177" t="s">
        <v>72</v>
      </c>
      <c r="AU128" s="177" t="s">
        <v>73</v>
      </c>
      <c r="AY128" s="176" t="s">
        <v>117</v>
      </c>
      <c r="BK128" s="178">
        <f>BK129+BK143+BK154+BK169+BK178+BK203+BK217</f>
        <v>0</v>
      </c>
    </row>
    <row r="129" spans="1:65" s="12" customFormat="1" ht="22.9" customHeight="1">
      <c r="B129" s="165"/>
      <c r="C129" s="166"/>
      <c r="D129" s="167" t="s">
        <v>72</v>
      </c>
      <c r="E129" s="179" t="s">
        <v>78</v>
      </c>
      <c r="F129" s="179" t="s">
        <v>118</v>
      </c>
      <c r="G129" s="166"/>
      <c r="H129" s="166"/>
      <c r="I129" s="169"/>
      <c r="J129" s="180">
        <f>BK129</f>
        <v>0</v>
      </c>
      <c r="K129" s="166"/>
      <c r="L129" s="171"/>
      <c r="M129" s="172"/>
      <c r="N129" s="173"/>
      <c r="O129" s="173"/>
      <c r="P129" s="174">
        <f>SUM(P130:P142)</f>
        <v>0</v>
      </c>
      <c r="Q129" s="173"/>
      <c r="R129" s="174">
        <f>SUM(R130:R142)</f>
        <v>0</v>
      </c>
      <c r="S129" s="173"/>
      <c r="T129" s="175">
        <f>SUM(T130:T142)</f>
        <v>294.03999999999996</v>
      </c>
      <c r="AR129" s="176" t="s">
        <v>78</v>
      </c>
      <c r="AT129" s="177" t="s">
        <v>72</v>
      </c>
      <c r="AU129" s="177" t="s">
        <v>78</v>
      </c>
      <c r="AY129" s="176" t="s">
        <v>117</v>
      </c>
      <c r="BK129" s="178">
        <f>SUM(BK130:BK142)</f>
        <v>0</v>
      </c>
    </row>
    <row r="130" spans="1:65" s="2" customFormat="1" ht="24.2" customHeight="1">
      <c r="A130" s="33"/>
      <c r="B130" s="34"/>
      <c r="C130" s="181" t="s">
        <v>78</v>
      </c>
      <c r="D130" s="181" t="s">
        <v>119</v>
      </c>
      <c r="E130" s="182" t="s">
        <v>120</v>
      </c>
      <c r="F130" s="183" t="s">
        <v>121</v>
      </c>
      <c r="G130" s="184" t="s">
        <v>122</v>
      </c>
      <c r="H130" s="185">
        <v>5</v>
      </c>
      <c r="I130" s="186"/>
      <c r="J130" s="187">
        <f>ROUND(I130*H130,2)</f>
        <v>0</v>
      </c>
      <c r="K130" s="188"/>
      <c r="L130" s="38"/>
      <c r="M130" s="189" t="s">
        <v>1</v>
      </c>
      <c r="N130" s="190" t="s">
        <v>38</v>
      </c>
      <c r="O130" s="70"/>
      <c r="P130" s="191">
        <f>O130*H130</f>
        <v>0</v>
      </c>
      <c r="Q130" s="191">
        <v>0</v>
      </c>
      <c r="R130" s="191">
        <f>Q130*H130</f>
        <v>0</v>
      </c>
      <c r="S130" s="191">
        <v>0.26</v>
      </c>
      <c r="T130" s="192">
        <f>S130*H130</f>
        <v>1.3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93" t="s">
        <v>123</v>
      </c>
      <c r="AT130" s="193" t="s">
        <v>119</v>
      </c>
      <c r="AU130" s="193" t="s">
        <v>80</v>
      </c>
      <c r="AY130" s="16" t="s">
        <v>117</v>
      </c>
      <c r="BE130" s="194">
        <f>IF(N130="základní",J130,0)</f>
        <v>0</v>
      </c>
      <c r="BF130" s="194">
        <f>IF(N130="snížená",J130,0)</f>
        <v>0</v>
      </c>
      <c r="BG130" s="194">
        <f>IF(N130="zákl. přenesená",J130,0)</f>
        <v>0</v>
      </c>
      <c r="BH130" s="194">
        <f>IF(N130="sníž. přenesená",J130,0)</f>
        <v>0</v>
      </c>
      <c r="BI130" s="194">
        <f>IF(N130="nulová",J130,0)</f>
        <v>0</v>
      </c>
      <c r="BJ130" s="16" t="s">
        <v>78</v>
      </c>
      <c r="BK130" s="194">
        <f>ROUND(I130*H130,2)</f>
        <v>0</v>
      </c>
      <c r="BL130" s="16" t="s">
        <v>123</v>
      </c>
      <c r="BM130" s="193" t="s">
        <v>124</v>
      </c>
    </row>
    <row r="131" spans="1:65" s="2" customFormat="1" ht="24.2" customHeight="1">
      <c r="A131" s="33"/>
      <c r="B131" s="34"/>
      <c r="C131" s="181" t="s">
        <v>80</v>
      </c>
      <c r="D131" s="181" t="s">
        <v>119</v>
      </c>
      <c r="E131" s="182" t="s">
        <v>125</v>
      </c>
      <c r="F131" s="183" t="s">
        <v>126</v>
      </c>
      <c r="G131" s="184" t="s">
        <v>122</v>
      </c>
      <c r="H131" s="185">
        <v>80</v>
      </c>
      <c r="I131" s="186"/>
      <c r="J131" s="187">
        <f>ROUND(I131*H131,2)</f>
        <v>0</v>
      </c>
      <c r="K131" s="188"/>
      <c r="L131" s="38"/>
      <c r="M131" s="189" t="s">
        <v>1</v>
      </c>
      <c r="N131" s="190" t="s">
        <v>38</v>
      </c>
      <c r="O131" s="70"/>
      <c r="P131" s="191">
        <f>O131*H131</f>
        <v>0</v>
      </c>
      <c r="Q131" s="191">
        <v>0</v>
      </c>
      <c r="R131" s="191">
        <f>Q131*H131</f>
        <v>0</v>
      </c>
      <c r="S131" s="191">
        <v>0.32</v>
      </c>
      <c r="T131" s="192">
        <f>S131*H131</f>
        <v>25.6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93" t="s">
        <v>123</v>
      </c>
      <c r="AT131" s="193" t="s">
        <v>119</v>
      </c>
      <c r="AU131" s="193" t="s">
        <v>80</v>
      </c>
      <c r="AY131" s="16" t="s">
        <v>117</v>
      </c>
      <c r="BE131" s="194">
        <f>IF(N131="základní",J131,0)</f>
        <v>0</v>
      </c>
      <c r="BF131" s="194">
        <f>IF(N131="snížená",J131,0)</f>
        <v>0</v>
      </c>
      <c r="BG131" s="194">
        <f>IF(N131="zákl. přenesená",J131,0)</f>
        <v>0</v>
      </c>
      <c r="BH131" s="194">
        <f>IF(N131="sníž. přenesená",J131,0)</f>
        <v>0</v>
      </c>
      <c r="BI131" s="194">
        <f>IF(N131="nulová",J131,0)</f>
        <v>0</v>
      </c>
      <c r="BJ131" s="16" t="s">
        <v>78</v>
      </c>
      <c r="BK131" s="194">
        <f>ROUND(I131*H131,2)</f>
        <v>0</v>
      </c>
      <c r="BL131" s="16" t="s">
        <v>123</v>
      </c>
      <c r="BM131" s="193" t="s">
        <v>127</v>
      </c>
    </row>
    <row r="132" spans="1:65" s="2" customFormat="1" ht="24.2" customHeight="1">
      <c r="A132" s="33"/>
      <c r="B132" s="34"/>
      <c r="C132" s="181" t="s">
        <v>128</v>
      </c>
      <c r="D132" s="181" t="s">
        <v>119</v>
      </c>
      <c r="E132" s="182" t="s">
        <v>129</v>
      </c>
      <c r="F132" s="183" t="s">
        <v>130</v>
      </c>
      <c r="G132" s="184" t="s">
        <v>122</v>
      </c>
      <c r="H132" s="185">
        <v>270</v>
      </c>
      <c r="I132" s="186"/>
      <c r="J132" s="187">
        <f>ROUND(I132*H132,2)</f>
        <v>0</v>
      </c>
      <c r="K132" s="188"/>
      <c r="L132" s="38"/>
      <c r="M132" s="189" t="s">
        <v>1</v>
      </c>
      <c r="N132" s="190" t="s">
        <v>38</v>
      </c>
      <c r="O132" s="70"/>
      <c r="P132" s="191">
        <f>O132*H132</f>
        <v>0</v>
      </c>
      <c r="Q132" s="191">
        <v>0</v>
      </c>
      <c r="R132" s="191">
        <f>Q132*H132</f>
        <v>0</v>
      </c>
      <c r="S132" s="191">
        <v>0.17</v>
      </c>
      <c r="T132" s="192">
        <f>S132*H132</f>
        <v>45.900000000000006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93" t="s">
        <v>123</v>
      </c>
      <c r="AT132" s="193" t="s">
        <v>119</v>
      </c>
      <c r="AU132" s="193" t="s">
        <v>80</v>
      </c>
      <c r="AY132" s="16" t="s">
        <v>117</v>
      </c>
      <c r="BE132" s="194">
        <f>IF(N132="základní",J132,0)</f>
        <v>0</v>
      </c>
      <c r="BF132" s="194">
        <f>IF(N132="snížená",J132,0)</f>
        <v>0</v>
      </c>
      <c r="BG132" s="194">
        <f>IF(N132="zákl. přenesená",J132,0)</f>
        <v>0</v>
      </c>
      <c r="BH132" s="194">
        <f>IF(N132="sníž. přenesená",J132,0)</f>
        <v>0</v>
      </c>
      <c r="BI132" s="194">
        <f>IF(N132="nulová",J132,0)</f>
        <v>0</v>
      </c>
      <c r="BJ132" s="16" t="s">
        <v>78</v>
      </c>
      <c r="BK132" s="194">
        <f>ROUND(I132*H132,2)</f>
        <v>0</v>
      </c>
      <c r="BL132" s="16" t="s">
        <v>123</v>
      </c>
      <c r="BM132" s="193" t="s">
        <v>131</v>
      </c>
    </row>
    <row r="133" spans="1:65" s="2" customFormat="1" ht="33" customHeight="1">
      <c r="A133" s="33"/>
      <c r="B133" s="34"/>
      <c r="C133" s="181" t="s">
        <v>123</v>
      </c>
      <c r="D133" s="181" t="s">
        <v>119</v>
      </c>
      <c r="E133" s="182" t="s">
        <v>132</v>
      </c>
      <c r="F133" s="183" t="s">
        <v>133</v>
      </c>
      <c r="G133" s="184" t="s">
        <v>122</v>
      </c>
      <c r="H133" s="185">
        <v>270</v>
      </c>
      <c r="I133" s="186"/>
      <c r="J133" s="187">
        <f>ROUND(I133*H133,2)</f>
        <v>0</v>
      </c>
      <c r="K133" s="188"/>
      <c r="L133" s="38"/>
      <c r="M133" s="189" t="s">
        <v>1</v>
      </c>
      <c r="N133" s="190" t="s">
        <v>38</v>
      </c>
      <c r="O133" s="70"/>
      <c r="P133" s="191">
        <f>O133*H133</f>
        <v>0</v>
      </c>
      <c r="Q133" s="191">
        <v>0</v>
      </c>
      <c r="R133" s="191">
        <f>Q133*H133</f>
        <v>0</v>
      </c>
      <c r="S133" s="191">
        <v>0.32500000000000001</v>
      </c>
      <c r="T133" s="192">
        <f>S133*H133</f>
        <v>87.75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93" t="s">
        <v>123</v>
      </c>
      <c r="AT133" s="193" t="s">
        <v>119</v>
      </c>
      <c r="AU133" s="193" t="s">
        <v>80</v>
      </c>
      <c r="AY133" s="16" t="s">
        <v>117</v>
      </c>
      <c r="BE133" s="194">
        <f>IF(N133="základní",J133,0)</f>
        <v>0</v>
      </c>
      <c r="BF133" s="194">
        <f>IF(N133="snížená",J133,0)</f>
        <v>0</v>
      </c>
      <c r="BG133" s="194">
        <f>IF(N133="zákl. přenesená",J133,0)</f>
        <v>0</v>
      </c>
      <c r="BH133" s="194">
        <f>IF(N133="sníž. přenesená",J133,0)</f>
        <v>0</v>
      </c>
      <c r="BI133" s="194">
        <f>IF(N133="nulová",J133,0)</f>
        <v>0</v>
      </c>
      <c r="BJ133" s="16" t="s">
        <v>78</v>
      </c>
      <c r="BK133" s="194">
        <f>ROUND(I133*H133,2)</f>
        <v>0</v>
      </c>
      <c r="BL133" s="16" t="s">
        <v>123</v>
      </c>
      <c r="BM133" s="193" t="s">
        <v>134</v>
      </c>
    </row>
    <row r="134" spans="1:65" s="2" customFormat="1" ht="24.2" customHeight="1">
      <c r="A134" s="33"/>
      <c r="B134" s="34"/>
      <c r="C134" s="181" t="s">
        <v>135</v>
      </c>
      <c r="D134" s="181" t="s">
        <v>119</v>
      </c>
      <c r="E134" s="182" t="s">
        <v>136</v>
      </c>
      <c r="F134" s="183" t="s">
        <v>137</v>
      </c>
      <c r="G134" s="184" t="s">
        <v>122</v>
      </c>
      <c r="H134" s="185">
        <v>270</v>
      </c>
      <c r="I134" s="186"/>
      <c r="J134" s="187">
        <f>ROUND(I134*H134,2)</f>
        <v>0</v>
      </c>
      <c r="K134" s="188"/>
      <c r="L134" s="38"/>
      <c r="M134" s="189" t="s">
        <v>1</v>
      </c>
      <c r="N134" s="190" t="s">
        <v>38</v>
      </c>
      <c r="O134" s="70"/>
      <c r="P134" s="191">
        <f>O134*H134</f>
        <v>0</v>
      </c>
      <c r="Q134" s="191">
        <v>0</v>
      </c>
      <c r="R134" s="191">
        <f>Q134*H134</f>
        <v>0</v>
      </c>
      <c r="S134" s="191">
        <v>0.22</v>
      </c>
      <c r="T134" s="192">
        <f>S134*H134</f>
        <v>59.4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93" t="s">
        <v>123</v>
      </c>
      <c r="AT134" s="193" t="s">
        <v>119</v>
      </c>
      <c r="AU134" s="193" t="s">
        <v>80</v>
      </c>
      <c r="AY134" s="16" t="s">
        <v>117</v>
      </c>
      <c r="BE134" s="194">
        <f>IF(N134="základní",J134,0)</f>
        <v>0</v>
      </c>
      <c r="BF134" s="194">
        <f>IF(N134="snížená",J134,0)</f>
        <v>0</v>
      </c>
      <c r="BG134" s="194">
        <f>IF(N134="zákl. přenesená",J134,0)</f>
        <v>0</v>
      </c>
      <c r="BH134" s="194">
        <f>IF(N134="sníž. přenesená",J134,0)</f>
        <v>0</v>
      </c>
      <c r="BI134" s="194">
        <f>IF(N134="nulová",J134,0)</f>
        <v>0</v>
      </c>
      <c r="BJ134" s="16" t="s">
        <v>78</v>
      </c>
      <c r="BK134" s="194">
        <f>ROUND(I134*H134,2)</f>
        <v>0</v>
      </c>
      <c r="BL134" s="16" t="s">
        <v>123</v>
      </c>
      <c r="BM134" s="193" t="s">
        <v>138</v>
      </c>
    </row>
    <row r="135" spans="1:65" s="13" customFormat="1" ht="11.25">
      <c r="B135" s="195"/>
      <c r="C135" s="196"/>
      <c r="D135" s="197" t="s">
        <v>139</v>
      </c>
      <c r="E135" s="198" t="s">
        <v>1</v>
      </c>
      <c r="F135" s="199" t="s">
        <v>140</v>
      </c>
      <c r="G135" s="196"/>
      <c r="H135" s="200">
        <v>270</v>
      </c>
      <c r="I135" s="201"/>
      <c r="J135" s="196"/>
      <c r="K135" s="196"/>
      <c r="L135" s="202"/>
      <c r="M135" s="203"/>
      <c r="N135" s="204"/>
      <c r="O135" s="204"/>
      <c r="P135" s="204"/>
      <c r="Q135" s="204"/>
      <c r="R135" s="204"/>
      <c r="S135" s="204"/>
      <c r="T135" s="205"/>
      <c r="AT135" s="206" t="s">
        <v>139</v>
      </c>
      <c r="AU135" s="206" t="s">
        <v>80</v>
      </c>
      <c r="AV135" s="13" t="s">
        <v>80</v>
      </c>
      <c r="AW135" s="13" t="s">
        <v>30</v>
      </c>
      <c r="AX135" s="13" t="s">
        <v>78</v>
      </c>
      <c r="AY135" s="206" t="s">
        <v>117</v>
      </c>
    </row>
    <row r="136" spans="1:65" s="2" customFormat="1" ht="24.2" customHeight="1">
      <c r="A136" s="33"/>
      <c r="B136" s="34"/>
      <c r="C136" s="181" t="s">
        <v>141</v>
      </c>
      <c r="D136" s="181" t="s">
        <v>119</v>
      </c>
      <c r="E136" s="182" t="s">
        <v>142</v>
      </c>
      <c r="F136" s="183" t="s">
        <v>143</v>
      </c>
      <c r="G136" s="184" t="s">
        <v>122</v>
      </c>
      <c r="H136" s="185">
        <v>60</v>
      </c>
      <c r="I136" s="186"/>
      <c r="J136" s="187">
        <f>ROUND(I136*H136,2)</f>
        <v>0</v>
      </c>
      <c r="K136" s="188"/>
      <c r="L136" s="38"/>
      <c r="M136" s="189" t="s">
        <v>1</v>
      </c>
      <c r="N136" s="190" t="s">
        <v>38</v>
      </c>
      <c r="O136" s="70"/>
      <c r="P136" s="191">
        <f>O136*H136</f>
        <v>0</v>
      </c>
      <c r="Q136" s="191">
        <v>0</v>
      </c>
      <c r="R136" s="191">
        <f>Q136*H136</f>
        <v>0</v>
      </c>
      <c r="S136" s="191">
        <v>0.28999999999999998</v>
      </c>
      <c r="T136" s="192">
        <f>S136*H136</f>
        <v>17.399999999999999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93" t="s">
        <v>123</v>
      </c>
      <c r="AT136" s="193" t="s">
        <v>119</v>
      </c>
      <c r="AU136" s="193" t="s">
        <v>80</v>
      </c>
      <c r="AY136" s="16" t="s">
        <v>117</v>
      </c>
      <c r="BE136" s="194">
        <f>IF(N136="základní",J136,0)</f>
        <v>0</v>
      </c>
      <c r="BF136" s="194">
        <f>IF(N136="snížená",J136,0)</f>
        <v>0</v>
      </c>
      <c r="BG136" s="194">
        <f>IF(N136="zákl. přenesená",J136,0)</f>
        <v>0</v>
      </c>
      <c r="BH136" s="194">
        <f>IF(N136="sníž. přenesená",J136,0)</f>
        <v>0</v>
      </c>
      <c r="BI136" s="194">
        <f>IF(N136="nulová",J136,0)</f>
        <v>0</v>
      </c>
      <c r="BJ136" s="16" t="s">
        <v>78</v>
      </c>
      <c r="BK136" s="194">
        <f>ROUND(I136*H136,2)</f>
        <v>0</v>
      </c>
      <c r="BL136" s="16" t="s">
        <v>123</v>
      </c>
      <c r="BM136" s="193" t="s">
        <v>144</v>
      </c>
    </row>
    <row r="137" spans="1:65" s="2" customFormat="1" ht="16.5" customHeight="1">
      <c r="A137" s="33"/>
      <c r="B137" s="34"/>
      <c r="C137" s="181" t="s">
        <v>145</v>
      </c>
      <c r="D137" s="181" t="s">
        <v>119</v>
      </c>
      <c r="E137" s="182" t="s">
        <v>146</v>
      </c>
      <c r="F137" s="183" t="s">
        <v>147</v>
      </c>
      <c r="G137" s="184" t="s">
        <v>148</v>
      </c>
      <c r="H137" s="185">
        <v>166</v>
      </c>
      <c r="I137" s="186"/>
      <c r="J137" s="187">
        <f>ROUND(I137*H137,2)</f>
        <v>0</v>
      </c>
      <c r="K137" s="188"/>
      <c r="L137" s="38"/>
      <c r="M137" s="189" t="s">
        <v>1</v>
      </c>
      <c r="N137" s="190" t="s">
        <v>38</v>
      </c>
      <c r="O137" s="70"/>
      <c r="P137" s="191">
        <f>O137*H137</f>
        <v>0</v>
      </c>
      <c r="Q137" s="191">
        <v>0</v>
      </c>
      <c r="R137" s="191">
        <f>Q137*H137</f>
        <v>0</v>
      </c>
      <c r="S137" s="191">
        <v>0.28999999999999998</v>
      </c>
      <c r="T137" s="192">
        <f>S137*H137</f>
        <v>48.139999999999993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93" t="s">
        <v>123</v>
      </c>
      <c r="AT137" s="193" t="s">
        <v>119</v>
      </c>
      <c r="AU137" s="193" t="s">
        <v>80</v>
      </c>
      <c r="AY137" s="16" t="s">
        <v>117</v>
      </c>
      <c r="BE137" s="194">
        <f>IF(N137="základní",J137,0)</f>
        <v>0</v>
      </c>
      <c r="BF137" s="194">
        <f>IF(N137="snížená",J137,0)</f>
        <v>0</v>
      </c>
      <c r="BG137" s="194">
        <f>IF(N137="zákl. přenesená",J137,0)</f>
        <v>0</v>
      </c>
      <c r="BH137" s="194">
        <f>IF(N137="sníž. přenesená",J137,0)</f>
        <v>0</v>
      </c>
      <c r="BI137" s="194">
        <f>IF(N137="nulová",J137,0)</f>
        <v>0</v>
      </c>
      <c r="BJ137" s="16" t="s">
        <v>78</v>
      </c>
      <c r="BK137" s="194">
        <f>ROUND(I137*H137,2)</f>
        <v>0</v>
      </c>
      <c r="BL137" s="16" t="s">
        <v>123</v>
      </c>
      <c r="BM137" s="193" t="s">
        <v>149</v>
      </c>
    </row>
    <row r="138" spans="1:65" s="2" customFormat="1" ht="16.5" customHeight="1">
      <c r="A138" s="33"/>
      <c r="B138" s="34"/>
      <c r="C138" s="181" t="s">
        <v>150</v>
      </c>
      <c r="D138" s="181" t="s">
        <v>119</v>
      </c>
      <c r="E138" s="182" t="s">
        <v>151</v>
      </c>
      <c r="F138" s="183" t="s">
        <v>152</v>
      </c>
      <c r="G138" s="184" t="s">
        <v>148</v>
      </c>
      <c r="H138" s="185">
        <v>30</v>
      </c>
      <c r="I138" s="186"/>
      <c r="J138" s="187">
        <f>ROUND(I138*H138,2)</f>
        <v>0</v>
      </c>
      <c r="K138" s="188"/>
      <c r="L138" s="38"/>
      <c r="M138" s="189" t="s">
        <v>1</v>
      </c>
      <c r="N138" s="190" t="s">
        <v>38</v>
      </c>
      <c r="O138" s="70"/>
      <c r="P138" s="191">
        <f>O138*H138</f>
        <v>0</v>
      </c>
      <c r="Q138" s="191">
        <v>0</v>
      </c>
      <c r="R138" s="191">
        <f>Q138*H138</f>
        <v>0</v>
      </c>
      <c r="S138" s="191">
        <v>0.20499999999999999</v>
      </c>
      <c r="T138" s="192">
        <f>S138*H138</f>
        <v>6.1499999999999995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93" t="s">
        <v>123</v>
      </c>
      <c r="AT138" s="193" t="s">
        <v>119</v>
      </c>
      <c r="AU138" s="193" t="s">
        <v>80</v>
      </c>
      <c r="AY138" s="16" t="s">
        <v>117</v>
      </c>
      <c r="BE138" s="194">
        <f>IF(N138="základní",J138,0)</f>
        <v>0</v>
      </c>
      <c r="BF138" s="194">
        <f>IF(N138="snížená",J138,0)</f>
        <v>0</v>
      </c>
      <c r="BG138" s="194">
        <f>IF(N138="zákl. přenesená",J138,0)</f>
        <v>0</v>
      </c>
      <c r="BH138" s="194">
        <f>IF(N138="sníž. přenesená",J138,0)</f>
        <v>0</v>
      </c>
      <c r="BI138" s="194">
        <f>IF(N138="nulová",J138,0)</f>
        <v>0</v>
      </c>
      <c r="BJ138" s="16" t="s">
        <v>78</v>
      </c>
      <c r="BK138" s="194">
        <f>ROUND(I138*H138,2)</f>
        <v>0</v>
      </c>
      <c r="BL138" s="16" t="s">
        <v>123</v>
      </c>
      <c r="BM138" s="193" t="s">
        <v>153</v>
      </c>
    </row>
    <row r="139" spans="1:65" s="2" customFormat="1" ht="16.5" customHeight="1">
      <c r="A139" s="33"/>
      <c r="B139" s="34"/>
      <c r="C139" s="181" t="s">
        <v>154</v>
      </c>
      <c r="D139" s="181" t="s">
        <v>119</v>
      </c>
      <c r="E139" s="182" t="s">
        <v>155</v>
      </c>
      <c r="F139" s="183" t="s">
        <v>156</v>
      </c>
      <c r="G139" s="184" t="s">
        <v>148</v>
      </c>
      <c r="H139" s="185">
        <v>60</v>
      </c>
      <c r="I139" s="186"/>
      <c r="J139" s="187">
        <f>ROUND(I139*H139,2)</f>
        <v>0</v>
      </c>
      <c r="K139" s="188"/>
      <c r="L139" s="38"/>
      <c r="M139" s="189" t="s">
        <v>1</v>
      </c>
      <c r="N139" s="190" t="s">
        <v>38</v>
      </c>
      <c r="O139" s="70"/>
      <c r="P139" s="191">
        <f>O139*H139</f>
        <v>0</v>
      </c>
      <c r="Q139" s="191">
        <v>0</v>
      </c>
      <c r="R139" s="191">
        <f>Q139*H139</f>
        <v>0</v>
      </c>
      <c r="S139" s="191">
        <v>0.04</v>
      </c>
      <c r="T139" s="192">
        <f>S139*H139</f>
        <v>2.4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93" t="s">
        <v>123</v>
      </c>
      <c r="AT139" s="193" t="s">
        <v>119</v>
      </c>
      <c r="AU139" s="193" t="s">
        <v>80</v>
      </c>
      <c r="AY139" s="16" t="s">
        <v>117</v>
      </c>
      <c r="BE139" s="194">
        <f>IF(N139="základní",J139,0)</f>
        <v>0</v>
      </c>
      <c r="BF139" s="194">
        <f>IF(N139="snížená",J139,0)</f>
        <v>0</v>
      </c>
      <c r="BG139" s="194">
        <f>IF(N139="zákl. přenesená",J139,0)</f>
        <v>0</v>
      </c>
      <c r="BH139" s="194">
        <f>IF(N139="sníž. přenesená",J139,0)</f>
        <v>0</v>
      </c>
      <c r="BI139" s="194">
        <f>IF(N139="nulová",J139,0)</f>
        <v>0</v>
      </c>
      <c r="BJ139" s="16" t="s">
        <v>78</v>
      </c>
      <c r="BK139" s="194">
        <f>ROUND(I139*H139,2)</f>
        <v>0</v>
      </c>
      <c r="BL139" s="16" t="s">
        <v>123</v>
      </c>
      <c r="BM139" s="193" t="s">
        <v>157</v>
      </c>
    </row>
    <row r="140" spans="1:65" s="13" customFormat="1" ht="11.25">
      <c r="B140" s="195"/>
      <c r="C140" s="196"/>
      <c r="D140" s="197" t="s">
        <v>139</v>
      </c>
      <c r="E140" s="198" t="s">
        <v>1</v>
      </c>
      <c r="F140" s="199" t="s">
        <v>158</v>
      </c>
      <c r="G140" s="196"/>
      <c r="H140" s="200">
        <v>60</v>
      </c>
      <c r="I140" s="201"/>
      <c r="J140" s="196"/>
      <c r="K140" s="196"/>
      <c r="L140" s="202"/>
      <c r="M140" s="203"/>
      <c r="N140" s="204"/>
      <c r="O140" s="204"/>
      <c r="P140" s="204"/>
      <c r="Q140" s="204"/>
      <c r="R140" s="204"/>
      <c r="S140" s="204"/>
      <c r="T140" s="205"/>
      <c r="AT140" s="206" t="s">
        <v>139</v>
      </c>
      <c r="AU140" s="206" t="s">
        <v>80</v>
      </c>
      <c r="AV140" s="13" t="s">
        <v>80</v>
      </c>
      <c r="AW140" s="13" t="s">
        <v>30</v>
      </c>
      <c r="AX140" s="13" t="s">
        <v>78</v>
      </c>
      <c r="AY140" s="206" t="s">
        <v>117</v>
      </c>
    </row>
    <row r="141" spans="1:65" s="2" customFormat="1" ht="24.2" customHeight="1">
      <c r="A141" s="33"/>
      <c r="B141" s="34"/>
      <c r="C141" s="181" t="s">
        <v>159</v>
      </c>
      <c r="D141" s="181" t="s">
        <v>119</v>
      </c>
      <c r="E141" s="182" t="s">
        <v>160</v>
      </c>
      <c r="F141" s="183" t="s">
        <v>161</v>
      </c>
      <c r="G141" s="184" t="s">
        <v>122</v>
      </c>
      <c r="H141" s="185">
        <v>350</v>
      </c>
      <c r="I141" s="186"/>
      <c r="J141" s="187">
        <f>ROUND(I141*H141,2)</f>
        <v>0</v>
      </c>
      <c r="K141" s="188"/>
      <c r="L141" s="38"/>
      <c r="M141" s="189" t="s">
        <v>1</v>
      </c>
      <c r="N141" s="190" t="s">
        <v>38</v>
      </c>
      <c r="O141" s="70"/>
      <c r="P141" s="191">
        <f>O141*H141</f>
        <v>0</v>
      </c>
      <c r="Q141" s="191">
        <v>0</v>
      </c>
      <c r="R141" s="191">
        <f>Q141*H141</f>
        <v>0</v>
      </c>
      <c r="S141" s="191">
        <v>0</v>
      </c>
      <c r="T141" s="192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93" t="s">
        <v>123</v>
      </c>
      <c r="AT141" s="193" t="s">
        <v>119</v>
      </c>
      <c r="AU141" s="193" t="s">
        <v>80</v>
      </c>
      <c r="AY141" s="16" t="s">
        <v>117</v>
      </c>
      <c r="BE141" s="194">
        <f>IF(N141="základní",J141,0)</f>
        <v>0</v>
      </c>
      <c r="BF141" s="194">
        <f>IF(N141="snížená",J141,0)</f>
        <v>0</v>
      </c>
      <c r="BG141" s="194">
        <f>IF(N141="zákl. přenesená",J141,0)</f>
        <v>0</v>
      </c>
      <c r="BH141" s="194">
        <f>IF(N141="sníž. přenesená",J141,0)</f>
        <v>0</v>
      </c>
      <c r="BI141" s="194">
        <f>IF(N141="nulová",J141,0)</f>
        <v>0</v>
      </c>
      <c r="BJ141" s="16" t="s">
        <v>78</v>
      </c>
      <c r="BK141" s="194">
        <f>ROUND(I141*H141,2)</f>
        <v>0</v>
      </c>
      <c r="BL141" s="16" t="s">
        <v>123</v>
      </c>
      <c r="BM141" s="193" t="s">
        <v>162</v>
      </c>
    </row>
    <row r="142" spans="1:65" s="13" customFormat="1" ht="11.25">
      <c r="B142" s="195"/>
      <c r="C142" s="196"/>
      <c r="D142" s="197" t="s">
        <v>139</v>
      </c>
      <c r="E142" s="198" t="s">
        <v>1</v>
      </c>
      <c r="F142" s="199" t="s">
        <v>163</v>
      </c>
      <c r="G142" s="196"/>
      <c r="H142" s="200">
        <v>350</v>
      </c>
      <c r="I142" s="201"/>
      <c r="J142" s="196"/>
      <c r="K142" s="196"/>
      <c r="L142" s="202"/>
      <c r="M142" s="203"/>
      <c r="N142" s="204"/>
      <c r="O142" s="204"/>
      <c r="P142" s="204"/>
      <c r="Q142" s="204"/>
      <c r="R142" s="204"/>
      <c r="S142" s="204"/>
      <c r="T142" s="205"/>
      <c r="AT142" s="206" t="s">
        <v>139</v>
      </c>
      <c r="AU142" s="206" t="s">
        <v>80</v>
      </c>
      <c r="AV142" s="13" t="s">
        <v>80</v>
      </c>
      <c r="AW142" s="13" t="s">
        <v>30</v>
      </c>
      <c r="AX142" s="13" t="s">
        <v>78</v>
      </c>
      <c r="AY142" s="206" t="s">
        <v>117</v>
      </c>
    </row>
    <row r="143" spans="1:65" s="12" customFormat="1" ht="22.9" customHeight="1">
      <c r="B143" s="165"/>
      <c r="C143" s="166"/>
      <c r="D143" s="167" t="s">
        <v>72</v>
      </c>
      <c r="E143" s="179" t="s">
        <v>164</v>
      </c>
      <c r="F143" s="179" t="s">
        <v>165</v>
      </c>
      <c r="G143" s="166"/>
      <c r="H143" s="166"/>
      <c r="I143" s="169"/>
      <c r="J143" s="180">
        <f>BK143</f>
        <v>0</v>
      </c>
      <c r="K143" s="166"/>
      <c r="L143" s="171"/>
      <c r="M143" s="172"/>
      <c r="N143" s="173"/>
      <c r="O143" s="173"/>
      <c r="P143" s="174">
        <f>SUM(P144:P153)</f>
        <v>0</v>
      </c>
      <c r="Q143" s="173"/>
      <c r="R143" s="174">
        <f>SUM(R144:R153)</f>
        <v>1.6832</v>
      </c>
      <c r="S143" s="173"/>
      <c r="T143" s="175">
        <f>SUM(T144:T153)</f>
        <v>0</v>
      </c>
      <c r="AR143" s="176" t="s">
        <v>78</v>
      </c>
      <c r="AT143" s="177" t="s">
        <v>72</v>
      </c>
      <c r="AU143" s="177" t="s">
        <v>78</v>
      </c>
      <c r="AY143" s="176" t="s">
        <v>117</v>
      </c>
      <c r="BK143" s="178">
        <f>SUM(BK144:BK153)</f>
        <v>0</v>
      </c>
    </row>
    <row r="144" spans="1:65" s="2" customFormat="1" ht="37.9" customHeight="1">
      <c r="A144" s="33"/>
      <c r="B144" s="34"/>
      <c r="C144" s="181" t="s">
        <v>166</v>
      </c>
      <c r="D144" s="181" t="s">
        <v>119</v>
      </c>
      <c r="E144" s="182" t="s">
        <v>167</v>
      </c>
      <c r="F144" s="183" t="s">
        <v>168</v>
      </c>
      <c r="G144" s="184" t="s">
        <v>122</v>
      </c>
      <c r="H144" s="185">
        <v>160</v>
      </c>
      <c r="I144" s="186"/>
      <c r="J144" s="187">
        <f>ROUND(I144*H144,2)</f>
        <v>0</v>
      </c>
      <c r="K144" s="188"/>
      <c r="L144" s="38"/>
      <c r="M144" s="189" t="s">
        <v>1</v>
      </c>
      <c r="N144" s="190" t="s">
        <v>38</v>
      </c>
      <c r="O144" s="70"/>
      <c r="P144" s="191">
        <f>O144*H144</f>
        <v>0</v>
      </c>
      <c r="Q144" s="191">
        <v>0</v>
      </c>
      <c r="R144" s="191">
        <f>Q144*H144</f>
        <v>0</v>
      </c>
      <c r="S144" s="191">
        <v>0</v>
      </c>
      <c r="T144" s="192">
        <f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93" t="s">
        <v>123</v>
      </c>
      <c r="AT144" s="193" t="s">
        <v>119</v>
      </c>
      <c r="AU144" s="193" t="s">
        <v>80</v>
      </c>
      <c r="AY144" s="16" t="s">
        <v>117</v>
      </c>
      <c r="BE144" s="194">
        <f>IF(N144="základní",J144,0)</f>
        <v>0</v>
      </c>
      <c r="BF144" s="194">
        <f>IF(N144="snížená",J144,0)</f>
        <v>0</v>
      </c>
      <c r="BG144" s="194">
        <f>IF(N144="zákl. přenesená",J144,0)</f>
        <v>0</v>
      </c>
      <c r="BH144" s="194">
        <f>IF(N144="sníž. přenesená",J144,0)</f>
        <v>0</v>
      </c>
      <c r="BI144" s="194">
        <f>IF(N144="nulová",J144,0)</f>
        <v>0</v>
      </c>
      <c r="BJ144" s="16" t="s">
        <v>78</v>
      </c>
      <c r="BK144" s="194">
        <f>ROUND(I144*H144,2)</f>
        <v>0</v>
      </c>
      <c r="BL144" s="16" t="s">
        <v>123</v>
      </c>
      <c r="BM144" s="193" t="s">
        <v>169</v>
      </c>
    </row>
    <row r="145" spans="1:65" s="2" customFormat="1" ht="24.2" customHeight="1">
      <c r="A145" s="33"/>
      <c r="B145" s="34"/>
      <c r="C145" s="181" t="s">
        <v>8</v>
      </c>
      <c r="D145" s="181" t="s">
        <v>119</v>
      </c>
      <c r="E145" s="182" t="s">
        <v>170</v>
      </c>
      <c r="F145" s="183" t="s">
        <v>171</v>
      </c>
      <c r="G145" s="184" t="s">
        <v>122</v>
      </c>
      <c r="H145" s="185">
        <v>160</v>
      </c>
      <c r="I145" s="186"/>
      <c r="J145" s="187">
        <f>ROUND(I145*H145,2)</f>
        <v>0</v>
      </c>
      <c r="K145" s="188"/>
      <c r="L145" s="38"/>
      <c r="M145" s="189" t="s">
        <v>1</v>
      </c>
      <c r="N145" s="190" t="s">
        <v>38</v>
      </c>
      <c r="O145" s="70"/>
      <c r="P145" s="191">
        <f>O145*H145</f>
        <v>0</v>
      </c>
      <c r="Q145" s="191">
        <v>0</v>
      </c>
      <c r="R145" s="191">
        <f>Q145*H145</f>
        <v>0</v>
      </c>
      <c r="S145" s="191">
        <v>0</v>
      </c>
      <c r="T145" s="192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93" t="s">
        <v>123</v>
      </c>
      <c r="AT145" s="193" t="s">
        <v>119</v>
      </c>
      <c r="AU145" s="193" t="s">
        <v>80</v>
      </c>
      <c r="AY145" s="16" t="s">
        <v>117</v>
      </c>
      <c r="BE145" s="194">
        <f>IF(N145="základní",J145,0)</f>
        <v>0</v>
      </c>
      <c r="BF145" s="194">
        <f>IF(N145="snížená",J145,0)</f>
        <v>0</v>
      </c>
      <c r="BG145" s="194">
        <f>IF(N145="zákl. přenesená",J145,0)</f>
        <v>0</v>
      </c>
      <c r="BH145" s="194">
        <f>IF(N145="sníž. přenesená",J145,0)</f>
        <v>0</v>
      </c>
      <c r="BI145" s="194">
        <f>IF(N145="nulová",J145,0)</f>
        <v>0</v>
      </c>
      <c r="BJ145" s="16" t="s">
        <v>78</v>
      </c>
      <c r="BK145" s="194">
        <f>ROUND(I145*H145,2)</f>
        <v>0</v>
      </c>
      <c r="BL145" s="16" t="s">
        <v>123</v>
      </c>
      <c r="BM145" s="193" t="s">
        <v>172</v>
      </c>
    </row>
    <row r="146" spans="1:65" s="2" customFormat="1" ht="16.5" customHeight="1">
      <c r="A146" s="33"/>
      <c r="B146" s="34"/>
      <c r="C146" s="207" t="s">
        <v>173</v>
      </c>
      <c r="D146" s="207" t="s">
        <v>174</v>
      </c>
      <c r="E146" s="208" t="s">
        <v>175</v>
      </c>
      <c r="F146" s="209" t="s">
        <v>176</v>
      </c>
      <c r="G146" s="210" t="s">
        <v>177</v>
      </c>
      <c r="H146" s="211">
        <v>3.2</v>
      </c>
      <c r="I146" s="212"/>
      <c r="J146" s="213">
        <f>ROUND(I146*H146,2)</f>
        <v>0</v>
      </c>
      <c r="K146" s="214"/>
      <c r="L146" s="215"/>
      <c r="M146" s="216" t="s">
        <v>1</v>
      </c>
      <c r="N146" s="217" t="s">
        <v>38</v>
      </c>
      <c r="O146" s="70"/>
      <c r="P146" s="191">
        <f>O146*H146</f>
        <v>0</v>
      </c>
      <c r="Q146" s="191">
        <v>1E-3</v>
      </c>
      <c r="R146" s="191">
        <f>Q146*H146</f>
        <v>3.2000000000000002E-3</v>
      </c>
      <c r="S146" s="191">
        <v>0</v>
      </c>
      <c r="T146" s="192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93" t="s">
        <v>150</v>
      </c>
      <c r="AT146" s="193" t="s">
        <v>174</v>
      </c>
      <c r="AU146" s="193" t="s">
        <v>80</v>
      </c>
      <c r="AY146" s="16" t="s">
        <v>117</v>
      </c>
      <c r="BE146" s="194">
        <f>IF(N146="základní",J146,0)</f>
        <v>0</v>
      </c>
      <c r="BF146" s="194">
        <f>IF(N146="snížená",J146,0)</f>
        <v>0</v>
      </c>
      <c r="BG146" s="194">
        <f>IF(N146="zákl. přenesená",J146,0)</f>
        <v>0</v>
      </c>
      <c r="BH146" s="194">
        <f>IF(N146="sníž. přenesená",J146,0)</f>
        <v>0</v>
      </c>
      <c r="BI146" s="194">
        <f>IF(N146="nulová",J146,0)</f>
        <v>0</v>
      </c>
      <c r="BJ146" s="16" t="s">
        <v>78</v>
      </c>
      <c r="BK146" s="194">
        <f>ROUND(I146*H146,2)</f>
        <v>0</v>
      </c>
      <c r="BL146" s="16" t="s">
        <v>123</v>
      </c>
      <c r="BM146" s="193" t="s">
        <v>178</v>
      </c>
    </row>
    <row r="147" spans="1:65" s="13" customFormat="1" ht="11.25">
      <c r="B147" s="195"/>
      <c r="C147" s="196"/>
      <c r="D147" s="197" t="s">
        <v>139</v>
      </c>
      <c r="E147" s="196"/>
      <c r="F147" s="199" t="s">
        <v>179</v>
      </c>
      <c r="G147" s="196"/>
      <c r="H147" s="200">
        <v>3.2</v>
      </c>
      <c r="I147" s="201"/>
      <c r="J147" s="196"/>
      <c r="K147" s="196"/>
      <c r="L147" s="202"/>
      <c r="M147" s="203"/>
      <c r="N147" s="204"/>
      <c r="O147" s="204"/>
      <c r="P147" s="204"/>
      <c r="Q147" s="204"/>
      <c r="R147" s="204"/>
      <c r="S147" s="204"/>
      <c r="T147" s="205"/>
      <c r="AT147" s="206" t="s">
        <v>139</v>
      </c>
      <c r="AU147" s="206" t="s">
        <v>80</v>
      </c>
      <c r="AV147" s="13" t="s">
        <v>80</v>
      </c>
      <c r="AW147" s="13" t="s">
        <v>4</v>
      </c>
      <c r="AX147" s="13" t="s">
        <v>78</v>
      </c>
      <c r="AY147" s="206" t="s">
        <v>117</v>
      </c>
    </row>
    <row r="148" spans="1:65" s="2" customFormat="1" ht="33" customHeight="1">
      <c r="A148" s="33"/>
      <c r="B148" s="34"/>
      <c r="C148" s="181" t="s">
        <v>180</v>
      </c>
      <c r="D148" s="181" t="s">
        <v>119</v>
      </c>
      <c r="E148" s="182" t="s">
        <v>181</v>
      </c>
      <c r="F148" s="183" t="s">
        <v>182</v>
      </c>
      <c r="G148" s="184" t="s">
        <v>122</v>
      </c>
      <c r="H148" s="185">
        <v>160</v>
      </c>
      <c r="I148" s="186"/>
      <c r="J148" s="187">
        <f>ROUND(I148*H148,2)</f>
        <v>0</v>
      </c>
      <c r="K148" s="188"/>
      <c r="L148" s="38"/>
      <c r="M148" s="189" t="s">
        <v>1</v>
      </c>
      <c r="N148" s="190" t="s">
        <v>38</v>
      </c>
      <c r="O148" s="70"/>
      <c r="P148" s="191">
        <f>O148*H148</f>
        <v>0</v>
      </c>
      <c r="Q148" s="191">
        <v>0</v>
      </c>
      <c r="R148" s="191">
        <f>Q148*H148</f>
        <v>0</v>
      </c>
      <c r="S148" s="191">
        <v>0</v>
      </c>
      <c r="T148" s="192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93" t="s">
        <v>123</v>
      </c>
      <c r="AT148" s="193" t="s">
        <v>119</v>
      </c>
      <c r="AU148" s="193" t="s">
        <v>80</v>
      </c>
      <c r="AY148" s="16" t="s">
        <v>117</v>
      </c>
      <c r="BE148" s="194">
        <f>IF(N148="základní",J148,0)</f>
        <v>0</v>
      </c>
      <c r="BF148" s="194">
        <f>IF(N148="snížená",J148,0)</f>
        <v>0</v>
      </c>
      <c r="BG148" s="194">
        <f>IF(N148="zákl. přenesená",J148,0)</f>
        <v>0</v>
      </c>
      <c r="BH148" s="194">
        <f>IF(N148="sníž. přenesená",J148,0)</f>
        <v>0</v>
      </c>
      <c r="BI148" s="194">
        <f>IF(N148="nulová",J148,0)</f>
        <v>0</v>
      </c>
      <c r="BJ148" s="16" t="s">
        <v>78</v>
      </c>
      <c r="BK148" s="194">
        <f>ROUND(I148*H148,2)</f>
        <v>0</v>
      </c>
      <c r="BL148" s="16" t="s">
        <v>123</v>
      </c>
      <c r="BM148" s="193" t="s">
        <v>183</v>
      </c>
    </row>
    <row r="149" spans="1:65" s="2" customFormat="1" ht="16.5" customHeight="1">
      <c r="A149" s="33"/>
      <c r="B149" s="34"/>
      <c r="C149" s="207" t="s">
        <v>184</v>
      </c>
      <c r="D149" s="207" t="s">
        <v>174</v>
      </c>
      <c r="E149" s="208" t="s">
        <v>185</v>
      </c>
      <c r="F149" s="209" t="s">
        <v>186</v>
      </c>
      <c r="G149" s="210" t="s">
        <v>187</v>
      </c>
      <c r="H149" s="211">
        <v>8</v>
      </c>
      <c r="I149" s="212"/>
      <c r="J149" s="213">
        <f>ROUND(I149*H149,2)</f>
        <v>0</v>
      </c>
      <c r="K149" s="214"/>
      <c r="L149" s="215"/>
      <c r="M149" s="216" t="s">
        <v>1</v>
      </c>
      <c r="N149" s="217" t="s">
        <v>38</v>
      </c>
      <c r="O149" s="70"/>
      <c r="P149" s="191">
        <f>O149*H149</f>
        <v>0</v>
      </c>
      <c r="Q149" s="191">
        <v>0.21</v>
      </c>
      <c r="R149" s="191">
        <f>Q149*H149</f>
        <v>1.68</v>
      </c>
      <c r="S149" s="191">
        <v>0</v>
      </c>
      <c r="T149" s="192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93" t="s">
        <v>150</v>
      </c>
      <c r="AT149" s="193" t="s">
        <v>174</v>
      </c>
      <c r="AU149" s="193" t="s">
        <v>80</v>
      </c>
      <c r="AY149" s="16" t="s">
        <v>117</v>
      </c>
      <c r="BE149" s="194">
        <f>IF(N149="základní",J149,0)</f>
        <v>0</v>
      </c>
      <c r="BF149" s="194">
        <f>IF(N149="snížená",J149,0)</f>
        <v>0</v>
      </c>
      <c r="BG149" s="194">
        <f>IF(N149="zákl. přenesená",J149,0)</f>
        <v>0</v>
      </c>
      <c r="BH149" s="194">
        <f>IF(N149="sníž. přenesená",J149,0)</f>
        <v>0</v>
      </c>
      <c r="BI149" s="194">
        <f>IF(N149="nulová",J149,0)</f>
        <v>0</v>
      </c>
      <c r="BJ149" s="16" t="s">
        <v>78</v>
      </c>
      <c r="BK149" s="194">
        <f>ROUND(I149*H149,2)</f>
        <v>0</v>
      </c>
      <c r="BL149" s="16" t="s">
        <v>123</v>
      </c>
      <c r="BM149" s="193" t="s">
        <v>188</v>
      </c>
    </row>
    <row r="150" spans="1:65" s="13" customFormat="1" ht="11.25">
      <c r="B150" s="195"/>
      <c r="C150" s="196"/>
      <c r="D150" s="197" t="s">
        <v>139</v>
      </c>
      <c r="E150" s="198" t="s">
        <v>1</v>
      </c>
      <c r="F150" s="199" t="s">
        <v>189</v>
      </c>
      <c r="G150" s="196"/>
      <c r="H150" s="200">
        <v>8</v>
      </c>
      <c r="I150" s="201"/>
      <c r="J150" s="196"/>
      <c r="K150" s="196"/>
      <c r="L150" s="202"/>
      <c r="M150" s="203"/>
      <c r="N150" s="204"/>
      <c r="O150" s="204"/>
      <c r="P150" s="204"/>
      <c r="Q150" s="204"/>
      <c r="R150" s="204"/>
      <c r="S150" s="204"/>
      <c r="T150" s="205"/>
      <c r="AT150" s="206" t="s">
        <v>139</v>
      </c>
      <c r="AU150" s="206" t="s">
        <v>80</v>
      </c>
      <c r="AV150" s="13" t="s">
        <v>80</v>
      </c>
      <c r="AW150" s="13" t="s">
        <v>30</v>
      </c>
      <c r="AX150" s="13" t="s">
        <v>78</v>
      </c>
      <c r="AY150" s="206" t="s">
        <v>117</v>
      </c>
    </row>
    <row r="151" spans="1:65" s="2" customFormat="1" ht="33" customHeight="1">
      <c r="A151" s="33"/>
      <c r="B151" s="34"/>
      <c r="C151" s="181" t="s">
        <v>190</v>
      </c>
      <c r="D151" s="181" t="s">
        <v>119</v>
      </c>
      <c r="E151" s="182" t="s">
        <v>191</v>
      </c>
      <c r="F151" s="183" t="s">
        <v>192</v>
      </c>
      <c r="G151" s="184" t="s">
        <v>122</v>
      </c>
      <c r="H151" s="185">
        <v>160</v>
      </c>
      <c r="I151" s="186"/>
      <c r="J151" s="187">
        <f>ROUND(I151*H151,2)</f>
        <v>0</v>
      </c>
      <c r="K151" s="188"/>
      <c r="L151" s="38"/>
      <c r="M151" s="189" t="s">
        <v>1</v>
      </c>
      <c r="N151" s="190" t="s">
        <v>38</v>
      </c>
      <c r="O151" s="70"/>
      <c r="P151" s="191">
        <f>O151*H151</f>
        <v>0</v>
      </c>
      <c r="Q151" s="191">
        <v>0</v>
      </c>
      <c r="R151" s="191">
        <f>Q151*H151</f>
        <v>0</v>
      </c>
      <c r="S151" s="191">
        <v>0</v>
      </c>
      <c r="T151" s="192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93" t="s">
        <v>123</v>
      </c>
      <c r="AT151" s="193" t="s">
        <v>119</v>
      </c>
      <c r="AU151" s="193" t="s">
        <v>80</v>
      </c>
      <c r="AY151" s="16" t="s">
        <v>117</v>
      </c>
      <c r="BE151" s="194">
        <f>IF(N151="základní",J151,0)</f>
        <v>0</v>
      </c>
      <c r="BF151" s="194">
        <f>IF(N151="snížená",J151,0)</f>
        <v>0</v>
      </c>
      <c r="BG151" s="194">
        <f>IF(N151="zákl. přenesená",J151,0)</f>
        <v>0</v>
      </c>
      <c r="BH151" s="194">
        <f>IF(N151="sníž. přenesená",J151,0)</f>
        <v>0</v>
      </c>
      <c r="BI151" s="194">
        <f>IF(N151="nulová",J151,0)</f>
        <v>0</v>
      </c>
      <c r="BJ151" s="16" t="s">
        <v>78</v>
      </c>
      <c r="BK151" s="194">
        <f>ROUND(I151*H151,2)</f>
        <v>0</v>
      </c>
      <c r="BL151" s="16" t="s">
        <v>123</v>
      </c>
      <c r="BM151" s="193" t="s">
        <v>193</v>
      </c>
    </row>
    <row r="152" spans="1:65" s="2" customFormat="1" ht="33" customHeight="1">
      <c r="A152" s="33"/>
      <c r="B152" s="34"/>
      <c r="C152" s="181" t="s">
        <v>194</v>
      </c>
      <c r="D152" s="181" t="s">
        <v>119</v>
      </c>
      <c r="E152" s="182" t="s">
        <v>195</v>
      </c>
      <c r="F152" s="183" t="s">
        <v>196</v>
      </c>
      <c r="G152" s="184" t="s">
        <v>122</v>
      </c>
      <c r="H152" s="185">
        <v>160</v>
      </c>
      <c r="I152" s="186"/>
      <c r="J152" s="187">
        <f>ROUND(I152*H152,2)</f>
        <v>0</v>
      </c>
      <c r="K152" s="188"/>
      <c r="L152" s="38"/>
      <c r="M152" s="189" t="s">
        <v>1</v>
      </c>
      <c r="N152" s="190" t="s">
        <v>38</v>
      </c>
      <c r="O152" s="70"/>
      <c r="P152" s="191">
        <f>O152*H152</f>
        <v>0</v>
      </c>
      <c r="Q152" s="191">
        <v>0</v>
      </c>
      <c r="R152" s="191">
        <f>Q152*H152</f>
        <v>0</v>
      </c>
      <c r="S152" s="191">
        <v>0</v>
      </c>
      <c r="T152" s="192">
        <f>S152*H152</f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93" t="s">
        <v>123</v>
      </c>
      <c r="AT152" s="193" t="s">
        <v>119</v>
      </c>
      <c r="AU152" s="193" t="s">
        <v>80</v>
      </c>
      <c r="AY152" s="16" t="s">
        <v>117</v>
      </c>
      <c r="BE152" s="194">
        <f>IF(N152="základní",J152,0)</f>
        <v>0</v>
      </c>
      <c r="BF152" s="194">
        <f>IF(N152="snížená",J152,0)</f>
        <v>0</v>
      </c>
      <c r="BG152" s="194">
        <f>IF(N152="zákl. přenesená",J152,0)</f>
        <v>0</v>
      </c>
      <c r="BH152" s="194">
        <f>IF(N152="sníž. přenesená",J152,0)</f>
        <v>0</v>
      </c>
      <c r="BI152" s="194">
        <f>IF(N152="nulová",J152,0)</f>
        <v>0</v>
      </c>
      <c r="BJ152" s="16" t="s">
        <v>78</v>
      </c>
      <c r="BK152" s="194">
        <f>ROUND(I152*H152,2)</f>
        <v>0</v>
      </c>
      <c r="BL152" s="16" t="s">
        <v>123</v>
      </c>
      <c r="BM152" s="193" t="s">
        <v>197</v>
      </c>
    </row>
    <row r="153" spans="1:65" s="2" customFormat="1" ht="21.75" customHeight="1">
      <c r="A153" s="33"/>
      <c r="B153" s="34"/>
      <c r="C153" s="181" t="s">
        <v>198</v>
      </c>
      <c r="D153" s="181" t="s">
        <v>119</v>
      </c>
      <c r="E153" s="182" t="s">
        <v>199</v>
      </c>
      <c r="F153" s="183" t="s">
        <v>200</v>
      </c>
      <c r="G153" s="184" t="s">
        <v>122</v>
      </c>
      <c r="H153" s="185">
        <v>160</v>
      </c>
      <c r="I153" s="186"/>
      <c r="J153" s="187">
        <f>ROUND(I153*H153,2)</f>
        <v>0</v>
      </c>
      <c r="K153" s="188"/>
      <c r="L153" s="38"/>
      <c r="M153" s="189" t="s">
        <v>1</v>
      </c>
      <c r="N153" s="190" t="s">
        <v>38</v>
      </c>
      <c r="O153" s="70"/>
      <c r="P153" s="191">
        <f>O153*H153</f>
        <v>0</v>
      </c>
      <c r="Q153" s="191">
        <v>0</v>
      </c>
      <c r="R153" s="191">
        <f>Q153*H153</f>
        <v>0</v>
      </c>
      <c r="S153" s="191">
        <v>0</v>
      </c>
      <c r="T153" s="192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93" t="s">
        <v>123</v>
      </c>
      <c r="AT153" s="193" t="s">
        <v>119</v>
      </c>
      <c r="AU153" s="193" t="s">
        <v>80</v>
      </c>
      <c r="AY153" s="16" t="s">
        <v>117</v>
      </c>
      <c r="BE153" s="194">
        <f>IF(N153="základní",J153,0)</f>
        <v>0</v>
      </c>
      <c r="BF153" s="194">
        <f>IF(N153="snížená",J153,0)</f>
        <v>0</v>
      </c>
      <c r="BG153" s="194">
        <f>IF(N153="zákl. přenesená",J153,0)</f>
        <v>0</v>
      </c>
      <c r="BH153" s="194">
        <f>IF(N153="sníž. přenesená",J153,0)</f>
        <v>0</v>
      </c>
      <c r="BI153" s="194">
        <f>IF(N153="nulová",J153,0)</f>
        <v>0</v>
      </c>
      <c r="BJ153" s="16" t="s">
        <v>78</v>
      </c>
      <c r="BK153" s="194">
        <f>ROUND(I153*H153,2)</f>
        <v>0</v>
      </c>
      <c r="BL153" s="16" t="s">
        <v>123</v>
      </c>
      <c r="BM153" s="193" t="s">
        <v>201</v>
      </c>
    </row>
    <row r="154" spans="1:65" s="12" customFormat="1" ht="22.9" customHeight="1">
      <c r="B154" s="165"/>
      <c r="C154" s="166"/>
      <c r="D154" s="167" t="s">
        <v>72</v>
      </c>
      <c r="E154" s="179" t="s">
        <v>128</v>
      </c>
      <c r="F154" s="179" t="s">
        <v>202</v>
      </c>
      <c r="G154" s="166"/>
      <c r="H154" s="166"/>
      <c r="I154" s="169"/>
      <c r="J154" s="180">
        <f>BK154</f>
        <v>0</v>
      </c>
      <c r="K154" s="166"/>
      <c r="L154" s="171"/>
      <c r="M154" s="172"/>
      <c r="N154" s="173"/>
      <c r="O154" s="173"/>
      <c r="P154" s="174">
        <f>SUM(P155:P168)</f>
        <v>0</v>
      </c>
      <c r="Q154" s="173"/>
      <c r="R154" s="174">
        <f>SUM(R155:R168)</f>
        <v>58.258167999999998</v>
      </c>
      <c r="S154" s="173"/>
      <c r="T154" s="175">
        <f>SUM(T155:T168)</f>
        <v>0</v>
      </c>
      <c r="AR154" s="176" t="s">
        <v>78</v>
      </c>
      <c r="AT154" s="177" t="s">
        <v>72</v>
      </c>
      <c r="AU154" s="177" t="s">
        <v>78</v>
      </c>
      <c r="AY154" s="176" t="s">
        <v>117</v>
      </c>
      <c r="BK154" s="178">
        <f>SUM(BK155:BK168)</f>
        <v>0</v>
      </c>
    </row>
    <row r="155" spans="1:65" s="2" customFormat="1" ht="24.2" customHeight="1">
      <c r="A155" s="33"/>
      <c r="B155" s="34"/>
      <c r="C155" s="181" t="s">
        <v>203</v>
      </c>
      <c r="D155" s="181" t="s">
        <v>119</v>
      </c>
      <c r="E155" s="182" t="s">
        <v>204</v>
      </c>
      <c r="F155" s="183" t="s">
        <v>205</v>
      </c>
      <c r="G155" s="184" t="s">
        <v>148</v>
      </c>
      <c r="H155" s="185">
        <v>75.400000000000006</v>
      </c>
      <c r="I155" s="186"/>
      <c r="J155" s="187">
        <f>ROUND(I155*H155,2)</f>
        <v>0</v>
      </c>
      <c r="K155" s="188"/>
      <c r="L155" s="38"/>
      <c r="M155" s="189" t="s">
        <v>1</v>
      </c>
      <c r="N155" s="190" t="s">
        <v>38</v>
      </c>
      <c r="O155" s="70"/>
      <c r="P155" s="191">
        <f>O155*H155</f>
        <v>0</v>
      </c>
      <c r="Q155" s="191">
        <v>0.24127000000000001</v>
      </c>
      <c r="R155" s="191">
        <f>Q155*H155</f>
        <v>18.191758000000004</v>
      </c>
      <c r="S155" s="191">
        <v>0</v>
      </c>
      <c r="T155" s="192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93" t="s">
        <v>123</v>
      </c>
      <c r="AT155" s="193" t="s">
        <v>119</v>
      </c>
      <c r="AU155" s="193" t="s">
        <v>80</v>
      </c>
      <c r="AY155" s="16" t="s">
        <v>117</v>
      </c>
      <c r="BE155" s="194">
        <f>IF(N155="základní",J155,0)</f>
        <v>0</v>
      </c>
      <c r="BF155" s="194">
        <f>IF(N155="snížená",J155,0)</f>
        <v>0</v>
      </c>
      <c r="BG155" s="194">
        <f>IF(N155="zákl. přenesená",J155,0)</f>
        <v>0</v>
      </c>
      <c r="BH155" s="194">
        <f>IF(N155="sníž. přenesená",J155,0)</f>
        <v>0</v>
      </c>
      <c r="BI155" s="194">
        <f>IF(N155="nulová",J155,0)</f>
        <v>0</v>
      </c>
      <c r="BJ155" s="16" t="s">
        <v>78</v>
      </c>
      <c r="BK155" s="194">
        <f>ROUND(I155*H155,2)</f>
        <v>0</v>
      </c>
      <c r="BL155" s="16" t="s">
        <v>123</v>
      </c>
      <c r="BM155" s="193" t="s">
        <v>206</v>
      </c>
    </row>
    <row r="156" spans="1:65" s="13" customFormat="1" ht="11.25">
      <c r="B156" s="195"/>
      <c r="C156" s="196"/>
      <c r="D156" s="197" t="s">
        <v>139</v>
      </c>
      <c r="E156" s="198" t="s">
        <v>1</v>
      </c>
      <c r="F156" s="199" t="s">
        <v>207</v>
      </c>
      <c r="G156" s="196"/>
      <c r="H156" s="200">
        <v>16.899999999999999</v>
      </c>
      <c r="I156" s="201"/>
      <c r="J156" s="196"/>
      <c r="K156" s="196"/>
      <c r="L156" s="202"/>
      <c r="M156" s="203"/>
      <c r="N156" s="204"/>
      <c r="O156" s="204"/>
      <c r="P156" s="204"/>
      <c r="Q156" s="204"/>
      <c r="R156" s="204"/>
      <c r="S156" s="204"/>
      <c r="T156" s="205"/>
      <c r="AT156" s="206" t="s">
        <v>139</v>
      </c>
      <c r="AU156" s="206" t="s">
        <v>80</v>
      </c>
      <c r="AV156" s="13" t="s">
        <v>80</v>
      </c>
      <c r="AW156" s="13" t="s">
        <v>30</v>
      </c>
      <c r="AX156" s="13" t="s">
        <v>73</v>
      </c>
      <c r="AY156" s="206" t="s">
        <v>117</v>
      </c>
    </row>
    <row r="157" spans="1:65" s="13" customFormat="1" ht="11.25">
      <c r="B157" s="195"/>
      <c r="C157" s="196"/>
      <c r="D157" s="197" t="s">
        <v>139</v>
      </c>
      <c r="E157" s="198" t="s">
        <v>1</v>
      </c>
      <c r="F157" s="199" t="s">
        <v>208</v>
      </c>
      <c r="G157" s="196"/>
      <c r="H157" s="200">
        <v>16.5</v>
      </c>
      <c r="I157" s="201"/>
      <c r="J157" s="196"/>
      <c r="K157" s="196"/>
      <c r="L157" s="202"/>
      <c r="M157" s="203"/>
      <c r="N157" s="204"/>
      <c r="O157" s="204"/>
      <c r="P157" s="204"/>
      <c r="Q157" s="204"/>
      <c r="R157" s="204"/>
      <c r="S157" s="204"/>
      <c r="T157" s="205"/>
      <c r="AT157" s="206" t="s">
        <v>139</v>
      </c>
      <c r="AU157" s="206" t="s">
        <v>80</v>
      </c>
      <c r="AV157" s="13" t="s">
        <v>80</v>
      </c>
      <c r="AW157" s="13" t="s">
        <v>30</v>
      </c>
      <c r="AX157" s="13" t="s">
        <v>73</v>
      </c>
      <c r="AY157" s="206" t="s">
        <v>117</v>
      </c>
    </row>
    <row r="158" spans="1:65" s="13" customFormat="1" ht="11.25">
      <c r="B158" s="195"/>
      <c r="C158" s="196"/>
      <c r="D158" s="197" t="s">
        <v>139</v>
      </c>
      <c r="E158" s="198" t="s">
        <v>1</v>
      </c>
      <c r="F158" s="199" t="s">
        <v>209</v>
      </c>
      <c r="G158" s="196"/>
      <c r="H158" s="200">
        <v>42</v>
      </c>
      <c r="I158" s="201"/>
      <c r="J158" s="196"/>
      <c r="K158" s="196"/>
      <c r="L158" s="202"/>
      <c r="M158" s="203"/>
      <c r="N158" s="204"/>
      <c r="O158" s="204"/>
      <c r="P158" s="204"/>
      <c r="Q158" s="204"/>
      <c r="R158" s="204"/>
      <c r="S158" s="204"/>
      <c r="T158" s="205"/>
      <c r="AT158" s="206" t="s">
        <v>139</v>
      </c>
      <c r="AU158" s="206" t="s">
        <v>80</v>
      </c>
      <c r="AV158" s="13" t="s">
        <v>80</v>
      </c>
      <c r="AW158" s="13" t="s">
        <v>30</v>
      </c>
      <c r="AX158" s="13" t="s">
        <v>73</v>
      </c>
      <c r="AY158" s="206" t="s">
        <v>117</v>
      </c>
    </row>
    <row r="159" spans="1:65" s="14" customFormat="1" ht="11.25">
      <c r="B159" s="218"/>
      <c r="C159" s="219"/>
      <c r="D159" s="197" t="s">
        <v>139</v>
      </c>
      <c r="E159" s="220" t="s">
        <v>1</v>
      </c>
      <c r="F159" s="221" t="s">
        <v>210</v>
      </c>
      <c r="G159" s="219"/>
      <c r="H159" s="222">
        <v>75.400000000000006</v>
      </c>
      <c r="I159" s="223"/>
      <c r="J159" s="219"/>
      <c r="K159" s="219"/>
      <c r="L159" s="224"/>
      <c r="M159" s="225"/>
      <c r="N159" s="226"/>
      <c r="O159" s="226"/>
      <c r="P159" s="226"/>
      <c r="Q159" s="226"/>
      <c r="R159" s="226"/>
      <c r="S159" s="226"/>
      <c r="T159" s="227"/>
      <c r="AT159" s="228" t="s">
        <v>139</v>
      </c>
      <c r="AU159" s="228" t="s">
        <v>80</v>
      </c>
      <c r="AV159" s="14" t="s">
        <v>123</v>
      </c>
      <c r="AW159" s="14" t="s">
        <v>30</v>
      </c>
      <c r="AX159" s="14" t="s">
        <v>78</v>
      </c>
      <c r="AY159" s="228" t="s">
        <v>117</v>
      </c>
    </row>
    <row r="160" spans="1:65" s="2" customFormat="1" ht="24.2" customHeight="1">
      <c r="A160" s="33"/>
      <c r="B160" s="34"/>
      <c r="C160" s="207" t="s">
        <v>211</v>
      </c>
      <c r="D160" s="207" t="s">
        <v>174</v>
      </c>
      <c r="E160" s="208" t="s">
        <v>212</v>
      </c>
      <c r="F160" s="209" t="s">
        <v>213</v>
      </c>
      <c r="G160" s="210" t="s">
        <v>214</v>
      </c>
      <c r="H160" s="211">
        <v>240.03</v>
      </c>
      <c r="I160" s="212"/>
      <c r="J160" s="213">
        <f>ROUND(I160*H160,2)</f>
        <v>0</v>
      </c>
      <c r="K160" s="214"/>
      <c r="L160" s="215"/>
      <c r="M160" s="216" t="s">
        <v>1</v>
      </c>
      <c r="N160" s="217" t="s">
        <v>38</v>
      </c>
      <c r="O160" s="70"/>
      <c r="P160" s="191">
        <f>O160*H160</f>
        <v>0</v>
      </c>
      <c r="Q160" s="191">
        <v>6.1499999999999999E-2</v>
      </c>
      <c r="R160" s="191">
        <f>Q160*H160</f>
        <v>14.761844999999999</v>
      </c>
      <c r="S160" s="191">
        <v>0</v>
      </c>
      <c r="T160" s="192">
        <f>S160*H160</f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93" t="s">
        <v>150</v>
      </c>
      <c r="AT160" s="193" t="s">
        <v>174</v>
      </c>
      <c r="AU160" s="193" t="s">
        <v>80</v>
      </c>
      <c r="AY160" s="16" t="s">
        <v>117</v>
      </c>
      <c r="BE160" s="194">
        <f>IF(N160="základní",J160,0)</f>
        <v>0</v>
      </c>
      <c r="BF160" s="194">
        <f>IF(N160="snížená",J160,0)</f>
        <v>0</v>
      </c>
      <c r="BG160" s="194">
        <f>IF(N160="zákl. přenesená",J160,0)</f>
        <v>0</v>
      </c>
      <c r="BH160" s="194">
        <f>IF(N160="sníž. přenesená",J160,0)</f>
        <v>0</v>
      </c>
      <c r="BI160" s="194">
        <f>IF(N160="nulová",J160,0)</f>
        <v>0</v>
      </c>
      <c r="BJ160" s="16" t="s">
        <v>78</v>
      </c>
      <c r="BK160" s="194">
        <f>ROUND(I160*H160,2)</f>
        <v>0</v>
      </c>
      <c r="BL160" s="16" t="s">
        <v>123</v>
      </c>
      <c r="BM160" s="193" t="s">
        <v>215</v>
      </c>
    </row>
    <row r="161" spans="1:65" s="13" customFormat="1" ht="11.25">
      <c r="B161" s="195"/>
      <c r="C161" s="196"/>
      <c r="D161" s="197" t="s">
        <v>139</v>
      </c>
      <c r="E161" s="196"/>
      <c r="F161" s="199" t="s">
        <v>216</v>
      </c>
      <c r="G161" s="196"/>
      <c r="H161" s="200">
        <v>240.03</v>
      </c>
      <c r="I161" s="201"/>
      <c r="J161" s="196"/>
      <c r="K161" s="196"/>
      <c r="L161" s="202"/>
      <c r="M161" s="203"/>
      <c r="N161" s="204"/>
      <c r="O161" s="204"/>
      <c r="P161" s="204"/>
      <c r="Q161" s="204"/>
      <c r="R161" s="204"/>
      <c r="S161" s="204"/>
      <c r="T161" s="205"/>
      <c r="AT161" s="206" t="s">
        <v>139</v>
      </c>
      <c r="AU161" s="206" t="s">
        <v>80</v>
      </c>
      <c r="AV161" s="13" t="s">
        <v>80</v>
      </c>
      <c r="AW161" s="13" t="s">
        <v>4</v>
      </c>
      <c r="AX161" s="13" t="s">
        <v>78</v>
      </c>
      <c r="AY161" s="206" t="s">
        <v>117</v>
      </c>
    </row>
    <row r="162" spans="1:65" s="2" customFormat="1" ht="24.2" customHeight="1">
      <c r="A162" s="33"/>
      <c r="B162" s="34"/>
      <c r="C162" s="207" t="s">
        <v>7</v>
      </c>
      <c r="D162" s="207" t="s">
        <v>174</v>
      </c>
      <c r="E162" s="208" t="s">
        <v>217</v>
      </c>
      <c r="F162" s="209" t="s">
        <v>218</v>
      </c>
      <c r="G162" s="210" t="s">
        <v>214</v>
      </c>
      <c r="H162" s="211">
        <v>94.298000000000002</v>
      </c>
      <c r="I162" s="212"/>
      <c r="J162" s="213">
        <f>ROUND(I162*H162,2)</f>
        <v>0</v>
      </c>
      <c r="K162" s="214"/>
      <c r="L162" s="215"/>
      <c r="M162" s="216" t="s">
        <v>1</v>
      </c>
      <c r="N162" s="217" t="s">
        <v>38</v>
      </c>
      <c r="O162" s="70"/>
      <c r="P162" s="191">
        <f>O162*H162</f>
        <v>0</v>
      </c>
      <c r="Q162" s="191">
        <v>5.0500000000000003E-2</v>
      </c>
      <c r="R162" s="191">
        <f>Q162*H162</f>
        <v>4.7620490000000002</v>
      </c>
      <c r="S162" s="191">
        <v>0</v>
      </c>
      <c r="T162" s="192">
        <f>S162*H162</f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93" t="s">
        <v>150</v>
      </c>
      <c r="AT162" s="193" t="s">
        <v>174</v>
      </c>
      <c r="AU162" s="193" t="s">
        <v>80</v>
      </c>
      <c r="AY162" s="16" t="s">
        <v>117</v>
      </c>
      <c r="BE162" s="194">
        <f>IF(N162="základní",J162,0)</f>
        <v>0</v>
      </c>
      <c r="BF162" s="194">
        <f>IF(N162="snížená",J162,0)</f>
        <v>0</v>
      </c>
      <c r="BG162" s="194">
        <f>IF(N162="zákl. přenesená",J162,0)</f>
        <v>0</v>
      </c>
      <c r="BH162" s="194">
        <f>IF(N162="sníž. přenesená",J162,0)</f>
        <v>0</v>
      </c>
      <c r="BI162" s="194">
        <f>IF(N162="nulová",J162,0)</f>
        <v>0</v>
      </c>
      <c r="BJ162" s="16" t="s">
        <v>78</v>
      </c>
      <c r="BK162" s="194">
        <f>ROUND(I162*H162,2)</f>
        <v>0</v>
      </c>
      <c r="BL162" s="16" t="s">
        <v>123</v>
      </c>
      <c r="BM162" s="193" t="s">
        <v>219</v>
      </c>
    </row>
    <row r="163" spans="1:65" s="13" customFormat="1" ht="11.25">
      <c r="B163" s="195"/>
      <c r="C163" s="196"/>
      <c r="D163" s="197" t="s">
        <v>139</v>
      </c>
      <c r="E163" s="196"/>
      <c r="F163" s="199" t="s">
        <v>220</v>
      </c>
      <c r="G163" s="196"/>
      <c r="H163" s="200">
        <v>94.298000000000002</v>
      </c>
      <c r="I163" s="201"/>
      <c r="J163" s="196"/>
      <c r="K163" s="196"/>
      <c r="L163" s="202"/>
      <c r="M163" s="203"/>
      <c r="N163" s="204"/>
      <c r="O163" s="204"/>
      <c r="P163" s="204"/>
      <c r="Q163" s="204"/>
      <c r="R163" s="204"/>
      <c r="S163" s="204"/>
      <c r="T163" s="205"/>
      <c r="AT163" s="206" t="s">
        <v>139</v>
      </c>
      <c r="AU163" s="206" t="s">
        <v>80</v>
      </c>
      <c r="AV163" s="13" t="s">
        <v>80</v>
      </c>
      <c r="AW163" s="13" t="s">
        <v>4</v>
      </c>
      <c r="AX163" s="13" t="s">
        <v>78</v>
      </c>
      <c r="AY163" s="206" t="s">
        <v>117</v>
      </c>
    </row>
    <row r="164" spans="1:65" s="2" customFormat="1" ht="24.2" customHeight="1">
      <c r="A164" s="33"/>
      <c r="B164" s="34"/>
      <c r="C164" s="207" t="s">
        <v>221</v>
      </c>
      <c r="D164" s="207" t="s">
        <v>174</v>
      </c>
      <c r="E164" s="208" t="s">
        <v>222</v>
      </c>
      <c r="F164" s="209" t="s">
        <v>223</v>
      </c>
      <c r="G164" s="210" t="s">
        <v>214</v>
      </c>
      <c r="H164" s="211">
        <v>96.584000000000003</v>
      </c>
      <c r="I164" s="212"/>
      <c r="J164" s="213">
        <f>ROUND(I164*H164,2)</f>
        <v>0</v>
      </c>
      <c r="K164" s="214"/>
      <c r="L164" s="215"/>
      <c r="M164" s="216" t="s">
        <v>1</v>
      </c>
      <c r="N164" s="217" t="s">
        <v>38</v>
      </c>
      <c r="O164" s="70"/>
      <c r="P164" s="191">
        <f>O164*H164</f>
        <v>0</v>
      </c>
      <c r="Q164" s="191">
        <v>3.6499999999999998E-2</v>
      </c>
      <c r="R164" s="191">
        <f>Q164*H164</f>
        <v>3.5253160000000001</v>
      </c>
      <c r="S164" s="191">
        <v>0</v>
      </c>
      <c r="T164" s="192">
        <f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93" t="s">
        <v>150</v>
      </c>
      <c r="AT164" s="193" t="s">
        <v>174</v>
      </c>
      <c r="AU164" s="193" t="s">
        <v>80</v>
      </c>
      <c r="AY164" s="16" t="s">
        <v>117</v>
      </c>
      <c r="BE164" s="194">
        <f>IF(N164="základní",J164,0)</f>
        <v>0</v>
      </c>
      <c r="BF164" s="194">
        <f>IF(N164="snížená",J164,0)</f>
        <v>0</v>
      </c>
      <c r="BG164" s="194">
        <f>IF(N164="zákl. přenesená",J164,0)</f>
        <v>0</v>
      </c>
      <c r="BH164" s="194">
        <f>IF(N164="sníž. přenesená",J164,0)</f>
        <v>0</v>
      </c>
      <c r="BI164" s="194">
        <f>IF(N164="nulová",J164,0)</f>
        <v>0</v>
      </c>
      <c r="BJ164" s="16" t="s">
        <v>78</v>
      </c>
      <c r="BK164" s="194">
        <f>ROUND(I164*H164,2)</f>
        <v>0</v>
      </c>
      <c r="BL164" s="16" t="s">
        <v>123</v>
      </c>
      <c r="BM164" s="193" t="s">
        <v>224</v>
      </c>
    </row>
    <row r="165" spans="1:65" s="13" customFormat="1" ht="11.25">
      <c r="B165" s="195"/>
      <c r="C165" s="196"/>
      <c r="D165" s="197" t="s">
        <v>139</v>
      </c>
      <c r="E165" s="196"/>
      <c r="F165" s="199" t="s">
        <v>225</v>
      </c>
      <c r="G165" s="196"/>
      <c r="H165" s="200">
        <v>96.584000000000003</v>
      </c>
      <c r="I165" s="201"/>
      <c r="J165" s="196"/>
      <c r="K165" s="196"/>
      <c r="L165" s="202"/>
      <c r="M165" s="203"/>
      <c r="N165" s="204"/>
      <c r="O165" s="204"/>
      <c r="P165" s="204"/>
      <c r="Q165" s="204"/>
      <c r="R165" s="204"/>
      <c r="S165" s="204"/>
      <c r="T165" s="205"/>
      <c r="AT165" s="206" t="s">
        <v>139</v>
      </c>
      <c r="AU165" s="206" t="s">
        <v>80</v>
      </c>
      <c r="AV165" s="13" t="s">
        <v>80</v>
      </c>
      <c r="AW165" s="13" t="s">
        <v>4</v>
      </c>
      <c r="AX165" s="13" t="s">
        <v>78</v>
      </c>
      <c r="AY165" s="206" t="s">
        <v>117</v>
      </c>
    </row>
    <row r="166" spans="1:65" s="2" customFormat="1" ht="24.2" customHeight="1">
      <c r="A166" s="33"/>
      <c r="B166" s="34"/>
      <c r="C166" s="181" t="s">
        <v>226</v>
      </c>
      <c r="D166" s="181" t="s">
        <v>119</v>
      </c>
      <c r="E166" s="182" t="s">
        <v>227</v>
      </c>
      <c r="F166" s="183" t="s">
        <v>228</v>
      </c>
      <c r="G166" s="184" t="s">
        <v>148</v>
      </c>
      <c r="H166" s="185">
        <v>24</v>
      </c>
      <c r="I166" s="186"/>
      <c r="J166" s="187">
        <f>ROUND(I166*H166,2)</f>
        <v>0</v>
      </c>
      <c r="K166" s="188"/>
      <c r="L166" s="38"/>
      <c r="M166" s="189" t="s">
        <v>1</v>
      </c>
      <c r="N166" s="190" t="s">
        <v>38</v>
      </c>
      <c r="O166" s="70"/>
      <c r="P166" s="191">
        <f>O166*H166</f>
        <v>0</v>
      </c>
      <c r="Q166" s="191">
        <v>0.29757</v>
      </c>
      <c r="R166" s="191">
        <f>Q166*H166</f>
        <v>7.14168</v>
      </c>
      <c r="S166" s="191">
        <v>0</v>
      </c>
      <c r="T166" s="192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93" t="s">
        <v>123</v>
      </c>
      <c r="AT166" s="193" t="s">
        <v>119</v>
      </c>
      <c r="AU166" s="193" t="s">
        <v>80</v>
      </c>
      <c r="AY166" s="16" t="s">
        <v>117</v>
      </c>
      <c r="BE166" s="194">
        <f>IF(N166="základní",J166,0)</f>
        <v>0</v>
      </c>
      <c r="BF166" s="194">
        <f>IF(N166="snížená",J166,0)</f>
        <v>0</v>
      </c>
      <c r="BG166" s="194">
        <f>IF(N166="zákl. přenesená",J166,0)</f>
        <v>0</v>
      </c>
      <c r="BH166" s="194">
        <f>IF(N166="sníž. přenesená",J166,0)</f>
        <v>0</v>
      </c>
      <c r="BI166" s="194">
        <f>IF(N166="nulová",J166,0)</f>
        <v>0</v>
      </c>
      <c r="BJ166" s="16" t="s">
        <v>78</v>
      </c>
      <c r="BK166" s="194">
        <f>ROUND(I166*H166,2)</f>
        <v>0</v>
      </c>
      <c r="BL166" s="16" t="s">
        <v>123</v>
      </c>
      <c r="BM166" s="193" t="s">
        <v>229</v>
      </c>
    </row>
    <row r="167" spans="1:65" s="2" customFormat="1" ht="24.2" customHeight="1">
      <c r="A167" s="33"/>
      <c r="B167" s="34"/>
      <c r="C167" s="207" t="s">
        <v>230</v>
      </c>
      <c r="D167" s="207" t="s">
        <v>174</v>
      </c>
      <c r="E167" s="208" t="s">
        <v>231</v>
      </c>
      <c r="F167" s="209" t="s">
        <v>232</v>
      </c>
      <c r="G167" s="210" t="s">
        <v>214</v>
      </c>
      <c r="H167" s="211">
        <v>137.16</v>
      </c>
      <c r="I167" s="212"/>
      <c r="J167" s="213">
        <f>ROUND(I167*H167,2)</f>
        <v>0</v>
      </c>
      <c r="K167" s="214"/>
      <c r="L167" s="215"/>
      <c r="M167" s="216" t="s">
        <v>1</v>
      </c>
      <c r="N167" s="217" t="s">
        <v>38</v>
      </c>
      <c r="O167" s="70"/>
      <c r="P167" s="191">
        <f>O167*H167</f>
        <v>0</v>
      </c>
      <c r="Q167" s="191">
        <v>7.1999999999999995E-2</v>
      </c>
      <c r="R167" s="191">
        <f>Q167*H167</f>
        <v>9.8755199999999999</v>
      </c>
      <c r="S167" s="191">
        <v>0</v>
      </c>
      <c r="T167" s="192">
        <f>S167*H167</f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93" t="s">
        <v>150</v>
      </c>
      <c r="AT167" s="193" t="s">
        <v>174</v>
      </c>
      <c r="AU167" s="193" t="s">
        <v>80</v>
      </c>
      <c r="AY167" s="16" t="s">
        <v>117</v>
      </c>
      <c r="BE167" s="194">
        <f>IF(N167="základní",J167,0)</f>
        <v>0</v>
      </c>
      <c r="BF167" s="194">
        <f>IF(N167="snížená",J167,0)</f>
        <v>0</v>
      </c>
      <c r="BG167" s="194">
        <f>IF(N167="zákl. přenesená",J167,0)</f>
        <v>0</v>
      </c>
      <c r="BH167" s="194">
        <f>IF(N167="sníž. přenesená",J167,0)</f>
        <v>0</v>
      </c>
      <c r="BI167" s="194">
        <f>IF(N167="nulová",J167,0)</f>
        <v>0</v>
      </c>
      <c r="BJ167" s="16" t="s">
        <v>78</v>
      </c>
      <c r="BK167" s="194">
        <f>ROUND(I167*H167,2)</f>
        <v>0</v>
      </c>
      <c r="BL167" s="16" t="s">
        <v>123</v>
      </c>
      <c r="BM167" s="193" t="s">
        <v>233</v>
      </c>
    </row>
    <row r="168" spans="1:65" s="13" customFormat="1" ht="11.25">
      <c r="B168" s="195"/>
      <c r="C168" s="196"/>
      <c r="D168" s="197" t="s">
        <v>139</v>
      </c>
      <c r="E168" s="196"/>
      <c r="F168" s="199" t="s">
        <v>234</v>
      </c>
      <c r="G168" s="196"/>
      <c r="H168" s="200">
        <v>137.16</v>
      </c>
      <c r="I168" s="201"/>
      <c r="J168" s="196"/>
      <c r="K168" s="196"/>
      <c r="L168" s="202"/>
      <c r="M168" s="203"/>
      <c r="N168" s="204"/>
      <c r="O168" s="204"/>
      <c r="P168" s="204"/>
      <c r="Q168" s="204"/>
      <c r="R168" s="204"/>
      <c r="S168" s="204"/>
      <c r="T168" s="205"/>
      <c r="AT168" s="206" t="s">
        <v>139</v>
      </c>
      <c r="AU168" s="206" t="s">
        <v>80</v>
      </c>
      <c r="AV168" s="13" t="s">
        <v>80</v>
      </c>
      <c r="AW168" s="13" t="s">
        <v>4</v>
      </c>
      <c r="AX168" s="13" t="s">
        <v>78</v>
      </c>
      <c r="AY168" s="206" t="s">
        <v>117</v>
      </c>
    </row>
    <row r="169" spans="1:65" s="12" customFormat="1" ht="22.9" customHeight="1">
      <c r="B169" s="165"/>
      <c r="C169" s="166"/>
      <c r="D169" s="167" t="s">
        <v>72</v>
      </c>
      <c r="E169" s="179" t="s">
        <v>135</v>
      </c>
      <c r="F169" s="179" t="s">
        <v>235</v>
      </c>
      <c r="G169" s="166"/>
      <c r="H169" s="166"/>
      <c r="I169" s="169"/>
      <c r="J169" s="180">
        <f>BK169</f>
        <v>0</v>
      </c>
      <c r="K169" s="166"/>
      <c r="L169" s="171"/>
      <c r="M169" s="172"/>
      <c r="N169" s="173"/>
      <c r="O169" s="173"/>
      <c r="P169" s="174">
        <f>SUM(P170:P177)</f>
        <v>0</v>
      </c>
      <c r="Q169" s="173"/>
      <c r="R169" s="174">
        <f>SUM(R170:R177)</f>
        <v>69.905599999999993</v>
      </c>
      <c r="S169" s="173"/>
      <c r="T169" s="175">
        <f>SUM(T170:T177)</f>
        <v>0</v>
      </c>
      <c r="AR169" s="176" t="s">
        <v>78</v>
      </c>
      <c r="AT169" s="177" t="s">
        <v>72</v>
      </c>
      <c r="AU169" s="177" t="s">
        <v>78</v>
      </c>
      <c r="AY169" s="176" t="s">
        <v>117</v>
      </c>
      <c r="BK169" s="178">
        <f>SUM(BK170:BK177)</f>
        <v>0</v>
      </c>
    </row>
    <row r="170" spans="1:65" s="2" customFormat="1" ht="24.2" customHeight="1">
      <c r="A170" s="33"/>
      <c r="B170" s="34"/>
      <c r="C170" s="181" t="s">
        <v>236</v>
      </c>
      <c r="D170" s="181" t="s">
        <v>119</v>
      </c>
      <c r="E170" s="182" t="s">
        <v>237</v>
      </c>
      <c r="F170" s="183" t="s">
        <v>238</v>
      </c>
      <c r="G170" s="184" t="s">
        <v>122</v>
      </c>
      <c r="H170" s="185">
        <v>270</v>
      </c>
      <c r="I170" s="186"/>
      <c r="J170" s="187">
        <f>ROUND(I170*H170,2)</f>
        <v>0</v>
      </c>
      <c r="K170" s="188"/>
      <c r="L170" s="38"/>
      <c r="M170" s="189" t="s">
        <v>1</v>
      </c>
      <c r="N170" s="190" t="s">
        <v>38</v>
      </c>
      <c r="O170" s="70"/>
      <c r="P170" s="191">
        <f>O170*H170</f>
        <v>0</v>
      </c>
      <c r="Q170" s="191">
        <v>0</v>
      </c>
      <c r="R170" s="191">
        <f>Q170*H170</f>
        <v>0</v>
      </c>
      <c r="S170" s="191">
        <v>0</v>
      </c>
      <c r="T170" s="192">
        <f>S170*H170</f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93" t="s">
        <v>123</v>
      </c>
      <c r="AT170" s="193" t="s">
        <v>119</v>
      </c>
      <c r="AU170" s="193" t="s">
        <v>80</v>
      </c>
      <c r="AY170" s="16" t="s">
        <v>117</v>
      </c>
      <c r="BE170" s="194">
        <f>IF(N170="základní",J170,0)</f>
        <v>0</v>
      </c>
      <c r="BF170" s="194">
        <f>IF(N170="snížená",J170,0)</f>
        <v>0</v>
      </c>
      <c r="BG170" s="194">
        <f>IF(N170="zákl. přenesená",J170,0)</f>
        <v>0</v>
      </c>
      <c r="BH170" s="194">
        <f>IF(N170="sníž. přenesená",J170,0)</f>
        <v>0</v>
      </c>
      <c r="BI170" s="194">
        <f>IF(N170="nulová",J170,0)</f>
        <v>0</v>
      </c>
      <c r="BJ170" s="16" t="s">
        <v>78</v>
      </c>
      <c r="BK170" s="194">
        <f>ROUND(I170*H170,2)</f>
        <v>0</v>
      </c>
      <c r="BL170" s="16" t="s">
        <v>123</v>
      </c>
      <c r="BM170" s="193" t="s">
        <v>239</v>
      </c>
    </row>
    <row r="171" spans="1:65" s="2" customFormat="1" ht="24.2" customHeight="1">
      <c r="A171" s="33"/>
      <c r="B171" s="34"/>
      <c r="C171" s="181" t="s">
        <v>240</v>
      </c>
      <c r="D171" s="181" t="s">
        <v>119</v>
      </c>
      <c r="E171" s="182" t="s">
        <v>241</v>
      </c>
      <c r="F171" s="183" t="s">
        <v>242</v>
      </c>
      <c r="G171" s="184" t="s">
        <v>122</v>
      </c>
      <c r="H171" s="185">
        <v>80</v>
      </c>
      <c r="I171" s="186"/>
      <c r="J171" s="187">
        <f>ROUND(I171*H171,2)</f>
        <v>0</v>
      </c>
      <c r="K171" s="188"/>
      <c r="L171" s="38"/>
      <c r="M171" s="189" t="s">
        <v>1</v>
      </c>
      <c r="N171" s="190" t="s">
        <v>38</v>
      </c>
      <c r="O171" s="70"/>
      <c r="P171" s="191">
        <f>O171*H171</f>
        <v>0</v>
      </c>
      <c r="Q171" s="191">
        <v>0</v>
      </c>
      <c r="R171" s="191">
        <f>Q171*H171</f>
        <v>0</v>
      </c>
      <c r="S171" s="191">
        <v>0</v>
      </c>
      <c r="T171" s="192">
        <f>S171*H171</f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93" t="s">
        <v>123</v>
      </c>
      <c r="AT171" s="193" t="s">
        <v>119</v>
      </c>
      <c r="AU171" s="193" t="s">
        <v>80</v>
      </c>
      <c r="AY171" s="16" t="s">
        <v>117</v>
      </c>
      <c r="BE171" s="194">
        <f>IF(N171="základní",J171,0)</f>
        <v>0</v>
      </c>
      <c r="BF171" s="194">
        <f>IF(N171="snížená",J171,0)</f>
        <v>0</v>
      </c>
      <c r="BG171" s="194">
        <f>IF(N171="zákl. přenesená",J171,0)</f>
        <v>0</v>
      </c>
      <c r="BH171" s="194">
        <f>IF(N171="sníž. přenesená",J171,0)</f>
        <v>0</v>
      </c>
      <c r="BI171" s="194">
        <f>IF(N171="nulová",J171,0)</f>
        <v>0</v>
      </c>
      <c r="BJ171" s="16" t="s">
        <v>78</v>
      </c>
      <c r="BK171" s="194">
        <f>ROUND(I171*H171,2)</f>
        <v>0</v>
      </c>
      <c r="BL171" s="16" t="s">
        <v>123</v>
      </c>
      <c r="BM171" s="193" t="s">
        <v>243</v>
      </c>
    </row>
    <row r="172" spans="1:65" s="2" customFormat="1" ht="24.2" customHeight="1">
      <c r="A172" s="33"/>
      <c r="B172" s="34"/>
      <c r="C172" s="181" t="s">
        <v>244</v>
      </c>
      <c r="D172" s="181" t="s">
        <v>119</v>
      </c>
      <c r="E172" s="182" t="s">
        <v>245</v>
      </c>
      <c r="F172" s="183" t="s">
        <v>246</v>
      </c>
      <c r="G172" s="184" t="s">
        <v>122</v>
      </c>
      <c r="H172" s="185">
        <v>80</v>
      </c>
      <c r="I172" s="186"/>
      <c r="J172" s="187">
        <f>ROUND(I172*H172,2)</f>
        <v>0</v>
      </c>
      <c r="K172" s="188"/>
      <c r="L172" s="38"/>
      <c r="M172" s="189" t="s">
        <v>1</v>
      </c>
      <c r="N172" s="190" t="s">
        <v>38</v>
      </c>
      <c r="O172" s="70"/>
      <c r="P172" s="191">
        <f>O172*H172</f>
        <v>0</v>
      </c>
      <c r="Q172" s="191">
        <v>0.1837</v>
      </c>
      <c r="R172" s="191">
        <f>Q172*H172</f>
        <v>14.696</v>
      </c>
      <c r="S172" s="191">
        <v>0</v>
      </c>
      <c r="T172" s="192">
        <f>S172*H172</f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93" t="s">
        <v>123</v>
      </c>
      <c r="AT172" s="193" t="s">
        <v>119</v>
      </c>
      <c r="AU172" s="193" t="s">
        <v>80</v>
      </c>
      <c r="AY172" s="16" t="s">
        <v>117</v>
      </c>
      <c r="BE172" s="194">
        <f>IF(N172="základní",J172,0)</f>
        <v>0</v>
      </c>
      <c r="BF172" s="194">
        <f>IF(N172="snížená",J172,0)</f>
        <v>0</v>
      </c>
      <c r="BG172" s="194">
        <f>IF(N172="zákl. přenesená",J172,0)</f>
        <v>0</v>
      </c>
      <c r="BH172" s="194">
        <f>IF(N172="sníž. přenesená",J172,0)</f>
        <v>0</v>
      </c>
      <c r="BI172" s="194">
        <f>IF(N172="nulová",J172,0)</f>
        <v>0</v>
      </c>
      <c r="BJ172" s="16" t="s">
        <v>78</v>
      </c>
      <c r="BK172" s="194">
        <f>ROUND(I172*H172,2)</f>
        <v>0</v>
      </c>
      <c r="BL172" s="16" t="s">
        <v>123</v>
      </c>
      <c r="BM172" s="193" t="s">
        <v>247</v>
      </c>
    </row>
    <row r="173" spans="1:65" s="13" customFormat="1" ht="11.25">
      <c r="B173" s="195"/>
      <c r="C173" s="196"/>
      <c r="D173" s="197" t="s">
        <v>139</v>
      </c>
      <c r="E173" s="198" t="s">
        <v>1</v>
      </c>
      <c r="F173" s="199" t="s">
        <v>248</v>
      </c>
      <c r="G173" s="196"/>
      <c r="H173" s="200">
        <v>80</v>
      </c>
      <c r="I173" s="201"/>
      <c r="J173" s="196"/>
      <c r="K173" s="196"/>
      <c r="L173" s="202"/>
      <c r="M173" s="203"/>
      <c r="N173" s="204"/>
      <c r="O173" s="204"/>
      <c r="P173" s="204"/>
      <c r="Q173" s="204"/>
      <c r="R173" s="204"/>
      <c r="S173" s="204"/>
      <c r="T173" s="205"/>
      <c r="AT173" s="206" t="s">
        <v>139</v>
      </c>
      <c r="AU173" s="206" t="s">
        <v>80</v>
      </c>
      <c r="AV173" s="13" t="s">
        <v>80</v>
      </c>
      <c r="AW173" s="13" t="s">
        <v>30</v>
      </c>
      <c r="AX173" s="13" t="s">
        <v>78</v>
      </c>
      <c r="AY173" s="206" t="s">
        <v>117</v>
      </c>
    </row>
    <row r="174" spans="1:65" s="2" customFormat="1" ht="33" customHeight="1">
      <c r="A174" s="33"/>
      <c r="B174" s="34"/>
      <c r="C174" s="181" t="s">
        <v>249</v>
      </c>
      <c r="D174" s="181" t="s">
        <v>119</v>
      </c>
      <c r="E174" s="182" t="s">
        <v>250</v>
      </c>
      <c r="F174" s="183" t="s">
        <v>251</v>
      </c>
      <c r="G174" s="184" t="s">
        <v>122</v>
      </c>
      <c r="H174" s="185">
        <v>270</v>
      </c>
      <c r="I174" s="186"/>
      <c r="J174" s="187">
        <f>ROUND(I174*H174,2)</f>
        <v>0</v>
      </c>
      <c r="K174" s="188"/>
      <c r="L174" s="38"/>
      <c r="M174" s="189" t="s">
        <v>1</v>
      </c>
      <c r="N174" s="190" t="s">
        <v>38</v>
      </c>
      <c r="O174" s="70"/>
      <c r="P174" s="191">
        <f>O174*H174</f>
        <v>0</v>
      </c>
      <c r="Q174" s="191">
        <v>8.9219999999999994E-2</v>
      </c>
      <c r="R174" s="191">
        <f>Q174*H174</f>
        <v>24.089399999999998</v>
      </c>
      <c r="S174" s="191">
        <v>0</v>
      </c>
      <c r="T174" s="192">
        <f>S174*H174</f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93" t="s">
        <v>123</v>
      </c>
      <c r="AT174" s="193" t="s">
        <v>119</v>
      </c>
      <c r="AU174" s="193" t="s">
        <v>80</v>
      </c>
      <c r="AY174" s="16" t="s">
        <v>117</v>
      </c>
      <c r="BE174" s="194">
        <f>IF(N174="základní",J174,0)</f>
        <v>0</v>
      </c>
      <c r="BF174" s="194">
        <f>IF(N174="snížená",J174,0)</f>
        <v>0</v>
      </c>
      <c r="BG174" s="194">
        <f>IF(N174="zákl. přenesená",J174,0)</f>
        <v>0</v>
      </c>
      <c r="BH174" s="194">
        <f>IF(N174="sníž. přenesená",J174,0)</f>
        <v>0</v>
      </c>
      <c r="BI174" s="194">
        <f>IF(N174="nulová",J174,0)</f>
        <v>0</v>
      </c>
      <c r="BJ174" s="16" t="s">
        <v>78</v>
      </c>
      <c r="BK174" s="194">
        <f>ROUND(I174*H174,2)</f>
        <v>0</v>
      </c>
      <c r="BL174" s="16" t="s">
        <v>123</v>
      </c>
      <c r="BM174" s="193" t="s">
        <v>252</v>
      </c>
    </row>
    <row r="175" spans="1:65" s="13" customFormat="1" ht="22.5">
      <c r="B175" s="195"/>
      <c r="C175" s="196"/>
      <c r="D175" s="197" t="s">
        <v>139</v>
      </c>
      <c r="E175" s="198" t="s">
        <v>1</v>
      </c>
      <c r="F175" s="199" t="s">
        <v>253</v>
      </c>
      <c r="G175" s="196"/>
      <c r="H175" s="200">
        <v>270</v>
      </c>
      <c r="I175" s="201"/>
      <c r="J175" s="196"/>
      <c r="K175" s="196"/>
      <c r="L175" s="202"/>
      <c r="M175" s="203"/>
      <c r="N175" s="204"/>
      <c r="O175" s="204"/>
      <c r="P175" s="204"/>
      <c r="Q175" s="204"/>
      <c r="R175" s="204"/>
      <c r="S175" s="204"/>
      <c r="T175" s="205"/>
      <c r="AT175" s="206" t="s">
        <v>139</v>
      </c>
      <c r="AU175" s="206" t="s">
        <v>80</v>
      </c>
      <c r="AV175" s="13" t="s">
        <v>80</v>
      </c>
      <c r="AW175" s="13" t="s">
        <v>30</v>
      </c>
      <c r="AX175" s="13" t="s">
        <v>78</v>
      </c>
      <c r="AY175" s="206" t="s">
        <v>117</v>
      </c>
    </row>
    <row r="176" spans="1:65" s="2" customFormat="1" ht="24.2" customHeight="1">
      <c r="A176" s="33"/>
      <c r="B176" s="34"/>
      <c r="C176" s="207" t="s">
        <v>254</v>
      </c>
      <c r="D176" s="207" t="s">
        <v>174</v>
      </c>
      <c r="E176" s="208" t="s">
        <v>255</v>
      </c>
      <c r="F176" s="209" t="s">
        <v>256</v>
      </c>
      <c r="G176" s="210" t="s">
        <v>122</v>
      </c>
      <c r="H176" s="211">
        <v>275.39999999999998</v>
      </c>
      <c r="I176" s="212"/>
      <c r="J176" s="213">
        <f>ROUND(I176*H176,2)</f>
        <v>0</v>
      </c>
      <c r="K176" s="214"/>
      <c r="L176" s="215"/>
      <c r="M176" s="216" t="s">
        <v>1</v>
      </c>
      <c r="N176" s="217" t="s">
        <v>38</v>
      </c>
      <c r="O176" s="70"/>
      <c r="P176" s="191">
        <f>O176*H176</f>
        <v>0</v>
      </c>
      <c r="Q176" s="191">
        <v>0.113</v>
      </c>
      <c r="R176" s="191">
        <f>Q176*H176</f>
        <v>31.120199999999997</v>
      </c>
      <c r="S176" s="191">
        <v>0</v>
      </c>
      <c r="T176" s="192">
        <f>S176*H176</f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93" t="s">
        <v>150</v>
      </c>
      <c r="AT176" s="193" t="s">
        <v>174</v>
      </c>
      <c r="AU176" s="193" t="s">
        <v>80</v>
      </c>
      <c r="AY176" s="16" t="s">
        <v>117</v>
      </c>
      <c r="BE176" s="194">
        <f>IF(N176="základní",J176,0)</f>
        <v>0</v>
      </c>
      <c r="BF176" s="194">
        <f>IF(N176="snížená",J176,0)</f>
        <v>0</v>
      </c>
      <c r="BG176" s="194">
        <f>IF(N176="zákl. přenesená",J176,0)</f>
        <v>0</v>
      </c>
      <c r="BH176" s="194">
        <f>IF(N176="sníž. přenesená",J176,0)</f>
        <v>0</v>
      </c>
      <c r="BI176" s="194">
        <f>IF(N176="nulová",J176,0)</f>
        <v>0</v>
      </c>
      <c r="BJ176" s="16" t="s">
        <v>78</v>
      </c>
      <c r="BK176" s="194">
        <f>ROUND(I176*H176,2)</f>
        <v>0</v>
      </c>
      <c r="BL176" s="16" t="s">
        <v>123</v>
      </c>
      <c r="BM176" s="193" t="s">
        <v>257</v>
      </c>
    </row>
    <row r="177" spans="1:65" s="13" customFormat="1" ht="11.25">
      <c r="B177" s="195"/>
      <c r="C177" s="196"/>
      <c r="D177" s="197" t="s">
        <v>139</v>
      </c>
      <c r="E177" s="196"/>
      <c r="F177" s="199" t="s">
        <v>258</v>
      </c>
      <c r="G177" s="196"/>
      <c r="H177" s="200">
        <v>275.39999999999998</v>
      </c>
      <c r="I177" s="201"/>
      <c r="J177" s="196"/>
      <c r="K177" s="196"/>
      <c r="L177" s="202"/>
      <c r="M177" s="203"/>
      <c r="N177" s="204"/>
      <c r="O177" s="204"/>
      <c r="P177" s="204"/>
      <c r="Q177" s="204"/>
      <c r="R177" s="204"/>
      <c r="S177" s="204"/>
      <c r="T177" s="205"/>
      <c r="AT177" s="206" t="s">
        <v>139</v>
      </c>
      <c r="AU177" s="206" t="s">
        <v>80</v>
      </c>
      <c r="AV177" s="13" t="s">
        <v>80</v>
      </c>
      <c r="AW177" s="13" t="s">
        <v>4</v>
      </c>
      <c r="AX177" s="13" t="s">
        <v>78</v>
      </c>
      <c r="AY177" s="206" t="s">
        <v>117</v>
      </c>
    </row>
    <row r="178" spans="1:65" s="12" customFormat="1" ht="22.9" customHeight="1">
      <c r="B178" s="165"/>
      <c r="C178" s="166"/>
      <c r="D178" s="167" t="s">
        <v>72</v>
      </c>
      <c r="E178" s="179" t="s">
        <v>154</v>
      </c>
      <c r="F178" s="179" t="s">
        <v>259</v>
      </c>
      <c r="G178" s="166"/>
      <c r="H178" s="166"/>
      <c r="I178" s="169"/>
      <c r="J178" s="180">
        <f>BK178</f>
        <v>0</v>
      </c>
      <c r="K178" s="166"/>
      <c r="L178" s="171"/>
      <c r="M178" s="172"/>
      <c r="N178" s="173"/>
      <c r="O178" s="173"/>
      <c r="P178" s="174">
        <f>SUM(P179:P202)</f>
        <v>0</v>
      </c>
      <c r="Q178" s="173"/>
      <c r="R178" s="174">
        <f>SUM(R179:R202)</f>
        <v>55.398493999999999</v>
      </c>
      <c r="S178" s="173"/>
      <c r="T178" s="175">
        <f>SUM(T179:T202)</f>
        <v>222.01900000000001</v>
      </c>
      <c r="AR178" s="176" t="s">
        <v>78</v>
      </c>
      <c r="AT178" s="177" t="s">
        <v>72</v>
      </c>
      <c r="AU178" s="177" t="s">
        <v>78</v>
      </c>
      <c r="AY178" s="176" t="s">
        <v>117</v>
      </c>
      <c r="BK178" s="178">
        <f>SUM(BK179:BK202)</f>
        <v>0</v>
      </c>
    </row>
    <row r="179" spans="1:65" s="2" customFormat="1" ht="37.9" customHeight="1">
      <c r="A179" s="33"/>
      <c r="B179" s="34"/>
      <c r="C179" s="181" t="s">
        <v>260</v>
      </c>
      <c r="D179" s="181" t="s">
        <v>119</v>
      </c>
      <c r="E179" s="182" t="s">
        <v>261</v>
      </c>
      <c r="F179" s="183" t="s">
        <v>262</v>
      </c>
      <c r="G179" s="184" t="s">
        <v>148</v>
      </c>
      <c r="H179" s="185">
        <v>112</v>
      </c>
      <c r="I179" s="186"/>
      <c r="J179" s="187">
        <f t="shared" ref="J179:J185" si="0">ROUND(I179*H179,2)</f>
        <v>0</v>
      </c>
      <c r="K179" s="188"/>
      <c r="L179" s="38"/>
      <c r="M179" s="189" t="s">
        <v>1</v>
      </c>
      <c r="N179" s="190" t="s">
        <v>38</v>
      </c>
      <c r="O179" s="70"/>
      <c r="P179" s="191">
        <f t="shared" ref="P179:P185" si="1">O179*H179</f>
        <v>0</v>
      </c>
      <c r="Q179" s="191">
        <v>2.027E-2</v>
      </c>
      <c r="R179" s="191">
        <f t="shared" ref="R179:R185" si="2">Q179*H179</f>
        <v>2.2702399999999998</v>
      </c>
      <c r="S179" s="191">
        <v>0</v>
      </c>
      <c r="T179" s="192">
        <f t="shared" ref="T179:T185" si="3">S179*H179</f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93" t="s">
        <v>123</v>
      </c>
      <c r="AT179" s="193" t="s">
        <v>119</v>
      </c>
      <c r="AU179" s="193" t="s">
        <v>80</v>
      </c>
      <c r="AY179" s="16" t="s">
        <v>117</v>
      </c>
      <c r="BE179" s="194">
        <f t="shared" ref="BE179:BE185" si="4">IF(N179="základní",J179,0)</f>
        <v>0</v>
      </c>
      <c r="BF179" s="194">
        <f t="shared" ref="BF179:BF185" si="5">IF(N179="snížená",J179,0)</f>
        <v>0</v>
      </c>
      <c r="BG179" s="194">
        <f t="shared" ref="BG179:BG185" si="6">IF(N179="zákl. přenesená",J179,0)</f>
        <v>0</v>
      </c>
      <c r="BH179" s="194">
        <f t="shared" ref="BH179:BH185" si="7">IF(N179="sníž. přenesená",J179,0)</f>
        <v>0</v>
      </c>
      <c r="BI179" s="194">
        <f t="shared" ref="BI179:BI185" si="8">IF(N179="nulová",J179,0)</f>
        <v>0</v>
      </c>
      <c r="BJ179" s="16" t="s">
        <v>78</v>
      </c>
      <c r="BK179" s="194">
        <f t="shared" ref="BK179:BK185" si="9">ROUND(I179*H179,2)</f>
        <v>0</v>
      </c>
      <c r="BL179" s="16" t="s">
        <v>123</v>
      </c>
      <c r="BM179" s="193" t="s">
        <v>263</v>
      </c>
    </row>
    <row r="180" spans="1:65" s="2" customFormat="1" ht="24.2" customHeight="1">
      <c r="A180" s="33"/>
      <c r="B180" s="34"/>
      <c r="C180" s="181" t="s">
        <v>264</v>
      </c>
      <c r="D180" s="181" t="s">
        <v>119</v>
      </c>
      <c r="E180" s="182" t="s">
        <v>265</v>
      </c>
      <c r="F180" s="183" t="s">
        <v>266</v>
      </c>
      <c r="G180" s="184" t="s">
        <v>214</v>
      </c>
      <c r="H180" s="185">
        <v>3</v>
      </c>
      <c r="I180" s="186"/>
      <c r="J180" s="187">
        <f t="shared" si="0"/>
        <v>0</v>
      </c>
      <c r="K180" s="188"/>
      <c r="L180" s="38"/>
      <c r="M180" s="189" t="s">
        <v>1</v>
      </c>
      <c r="N180" s="190" t="s">
        <v>38</v>
      </c>
      <c r="O180" s="70"/>
      <c r="P180" s="191">
        <f t="shared" si="1"/>
        <v>0</v>
      </c>
      <c r="Q180" s="191">
        <v>1.0000000000000001E-5</v>
      </c>
      <c r="R180" s="191">
        <f t="shared" si="2"/>
        <v>3.0000000000000004E-5</v>
      </c>
      <c r="S180" s="191">
        <v>0</v>
      </c>
      <c r="T180" s="192">
        <f t="shared" si="3"/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93" t="s">
        <v>123</v>
      </c>
      <c r="AT180" s="193" t="s">
        <v>119</v>
      </c>
      <c r="AU180" s="193" t="s">
        <v>80</v>
      </c>
      <c r="AY180" s="16" t="s">
        <v>117</v>
      </c>
      <c r="BE180" s="194">
        <f t="shared" si="4"/>
        <v>0</v>
      </c>
      <c r="BF180" s="194">
        <f t="shared" si="5"/>
        <v>0</v>
      </c>
      <c r="BG180" s="194">
        <f t="shared" si="6"/>
        <v>0</v>
      </c>
      <c r="BH180" s="194">
        <f t="shared" si="7"/>
        <v>0</v>
      </c>
      <c r="BI180" s="194">
        <f t="shared" si="8"/>
        <v>0</v>
      </c>
      <c r="BJ180" s="16" t="s">
        <v>78</v>
      </c>
      <c r="BK180" s="194">
        <f t="shared" si="9"/>
        <v>0</v>
      </c>
      <c r="BL180" s="16" t="s">
        <v>123</v>
      </c>
      <c r="BM180" s="193" t="s">
        <v>267</v>
      </c>
    </row>
    <row r="181" spans="1:65" s="2" customFormat="1" ht="16.5" customHeight="1">
      <c r="A181" s="33"/>
      <c r="B181" s="34"/>
      <c r="C181" s="207" t="s">
        <v>268</v>
      </c>
      <c r="D181" s="207" t="s">
        <v>174</v>
      </c>
      <c r="E181" s="208" t="s">
        <v>269</v>
      </c>
      <c r="F181" s="209" t="s">
        <v>270</v>
      </c>
      <c r="G181" s="210" t="s">
        <v>214</v>
      </c>
      <c r="H181" s="211">
        <v>1</v>
      </c>
      <c r="I181" s="212"/>
      <c r="J181" s="213">
        <f t="shared" si="0"/>
        <v>0</v>
      </c>
      <c r="K181" s="214"/>
      <c r="L181" s="215"/>
      <c r="M181" s="216" t="s">
        <v>1</v>
      </c>
      <c r="N181" s="217" t="s">
        <v>38</v>
      </c>
      <c r="O181" s="70"/>
      <c r="P181" s="191">
        <f t="shared" si="1"/>
        <v>0</v>
      </c>
      <c r="Q181" s="191">
        <v>4.0000000000000001E-3</v>
      </c>
      <c r="R181" s="191">
        <f t="shared" si="2"/>
        <v>4.0000000000000001E-3</v>
      </c>
      <c r="S181" s="191">
        <v>0</v>
      </c>
      <c r="T181" s="192">
        <f t="shared" si="3"/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93" t="s">
        <v>150</v>
      </c>
      <c r="AT181" s="193" t="s">
        <v>174</v>
      </c>
      <c r="AU181" s="193" t="s">
        <v>80</v>
      </c>
      <c r="AY181" s="16" t="s">
        <v>117</v>
      </c>
      <c r="BE181" s="194">
        <f t="shared" si="4"/>
        <v>0</v>
      </c>
      <c r="BF181" s="194">
        <f t="shared" si="5"/>
        <v>0</v>
      </c>
      <c r="BG181" s="194">
        <f t="shared" si="6"/>
        <v>0</v>
      </c>
      <c r="BH181" s="194">
        <f t="shared" si="7"/>
        <v>0</v>
      </c>
      <c r="BI181" s="194">
        <f t="shared" si="8"/>
        <v>0</v>
      </c>
      <c r="BJ181" s="16" t="s">
        <v>78</v>
      </c>
      <c r="BK181" s="194">
        <f t="shared" si="9"/>
        <v>0</v>
      </c>
      <c r="BL181" s="16" t="s">
        <v>123</v>
      </c>
      <c r="BM181" s="193" t="s">
        <v>271</v>
      </c>
    </row>
    <row r="182" spans="1:65" s="2" customFormat="1" ht="24.2" customHeight="1">
      <c r="A182" s="33"/>
      <c r="B182" s="34"/>
      <c r="C182" s="207" t="s">
        <v>272</v>
      </c>
      <c r="D182" s="207" t="s">
        <v>174</v>
      </c>
      <c r="E182" s="208" t="s">
        <v>273</v>
      </c>
      <c r="F182" s="209" t="s">
        <v>274</v>
      </c>
      <c r="G182" s="210" t="s">
        <v>214</v>
      </c>
      <c r="H182" s="211">
        <v>1</v>
      </c>
      <c r="I182" s="212"/>
      <c r="J182" s="213">
        <f t="shared" si="0"/>
        <v>0</v>
      </c>
      <c r="K182" s="214"/>
      <c r="L182" s="215"/>
      <c r="M182" s="216" t="s">
        <v>1</v>
      </c>
      <c r="N182" s="217" t="s">
        <v>38</v>
      </c>
      <c r="O182" s="70"/>
      <c r="P182" s="191">
        <f t="shared" si="1"/>
        <v>0</v>
      </c>
      <c r="Q182" s="191">
        <v>2.5000000000000001E-3</v>
      </c>
      <c r="R182" s="191">
        <f t="shared" si="2"/>
        <v>2.5000000000000001E-3</v>
      </c>
      <c r="S182" s="191">
        <v>0</v>
      </c>
      <c r="T182" s="192">
        <f t="shared" si="3"/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93" t="s">
        <v>150</v>
      </c>
      <c r="AT182" s="193" t="s">
        <v>174</v>
      </c>
      <c r="AU182" s="193" t="s">
        <v>80</v>
      </c>
      <c r="AY182" s="16" t="s">
        <v>117</v>
      </c>
      <c r="BE182" s="194">
        <f t="shared" si="4"/>
        <v>0</v>
      </c>
      <c r="BF182" s="194">
        <f t="shared" si="5"/>
        <v>0</v>
      </c>
      <c r="BG182" s="194">
        <f t="shared" si="6"/>
        <v>0</v>
      </c>
      <c r="BH182" s="194">
        <f t="shared" si="7"/>
        <v>0</v>
      </c>
      <c r="BI182" s="194">
        <f t="shared" si="8"/>
        <v>0</v>
      </c>
      <c r="BJ182" s="16" t="s">
        <v>78</v>
      </c>
      <c r="BK182" s="194">
        <f t="shared" si="9"/>
        <v>0</v>
      </c>
      <c r="BL182" s="16" t="s">
        <v>123</v>
      </c>
      <c r="BM182" s="193" t="s">
        <v>275</v>
      </c>
    </row>
    <row r="183" spans="1:65" s="2" customFormat="1" ht="24.2" customHeight="1">
      <c r="A183" s="33"/>
      <c r="B183" s="34"/>
      <c r="C183" s="207" t="s">
        <v>276</v>
      </c>
      <c r="D183" s="207" t="s">
        <v>174</v>
      </c>
      <c r="E183" s="208" t="s">
        <v>277</v>
      </c>
      <c r="F183" s="209" t="s">
        <v>278</v>
      </c>
      <c r="G183" s="210" t="s">
        <v>214</v>
      </c>
      <c r="H183" s="211">
        <v>1</v>
      </c>
      <c r="I183" s="212"/>
      <c r="J183" s="213">
        <f t="shared" si="0"/>
        <v>0</v>
      </c>
      <c r="K183" s="214"/>
      <c r="L183" s="215"/>
      <c r="M183" s="216" t="s">
        <v>1</v>
      </c>
      <c r="N183" s="217" t="s">
        <v>38</v>
      </c>
      <c r="O183" s="70"/>
      <c r="P183" s="191">
        <f t="shared" si="1"/>
        <v>0</v>
      </c>
      <c r="Q183" s="191">
        <v>5.0000000000000001E-3</v>
      </c>
      <c r="R183" s="191">
        <f t="shared" si="2"/>
        <v>5.0000000000000001E-3</v>
      </c>
      <c r="S183" s="191">
        <v>0</v>
      </c>
      <c r="T183" s="192">
        <f t="shared" si="3"/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93" t="s">
        <v>150</v>
      </c>
      <c r="AT183" s="193" t="s">
        <v>174</v>
      </c>
      <c r="AU183" s="193" t="s">
        <v>80</v>
      </c>
      <c r="AY183" s="16" t="s">
        <v>117</v>
      </c>
      <c r="BE183" s="194">
        <f t="shared" si="4"/>
        <v>0</v>
      </c>
      <c r="BF183" s="194">
        <f t="shared" si="5"/>
        <v>0</v>
      </c>
      <c r="BG183" s="194">
        <f t="shared" si="6"/>
        <v>0</v>
      </c>
      <c r="BH183" s="194">
        <f t="shared" si="7"/>
        <v>0</v>
      </c>
      <c r="BI183" s="194">
        <f t="shared" si="8"/>
        <v>0</v>
      </c>
      <c r="BJ183" s="16" t="s">
        <v>78</v>
      </c>
      <c r="BK183" s="194">
        <f t="shared" si="9"/>
        <v>0</v>
      </c>
      <c r="BL183" s="16" t="s">
        <v>123</v>
      </c>
      <c r="BM183" s="193" t="s">
        <v>279</v>
      </c>
    </row>
    <row r="184" spans="1:65" s="2" customFormat="1" ht="24.2" customHeight="1">
      <c r="A184" s="33"/>
      <c r="B184" s="34"/>
      <c r="C184" s="181" t="s">
        <v>280</v>
      </c>
      <c r="D184" s="181" t="s">
        <v>119</v>
      </c>
      <c r="E184" s="182" t="s">
        <v>281</v>
      </c>
      <c r="F184" s="183" t="s">
        <v>282</v>
      </c>
      <c r="G184" s="184" t="s">
        <v>214</v>
      </c>
      <c r="H184" s="185">
        <v>1</v>
      </c>
      <c r="I184" s="186"/>
      <c r="J184" s="187">
        <f t="shared" si="0"/>
        <v>0</v>
      </c>
      <c r="K184" s="188"/>
      <c r="L184" s="38"/>
      <c r="M184" s="189" t="s">
        <v>1</v>
      </c>
      <c r="N184" s="190" t="s">
        <v>38</v>
      </c>
      <c r="O184" s="70"/>
      <c r="P184" s="191">
        <f t="shared" si="1"/>
        <v>0</v>
      </c>
      <c r="Q184" s="191">
        <v>0</v>
      </c>
      <c r="R184" s="191">
        <f t="shared" si="2"/>
        <v>0</v>
      </c>
      <c r="S184" s="191">
        <v>0</v>
      </c>
      <c r="T184" s="192">
        <f t="shared" si="3"/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93" t="s">
        <v>123</v>
      </c>
      <c r="AT184" s="193" t="s">
        <v>119</v>
      </c>
      <c r="AU184" s="193" t="s">
        <v>80</v>
      </c>
      <c r="AY184" s="16" t="s">
        <v>117</v>
      </c>
      <c r="BE184" s="194">
        <f t="shared" si="4"/>
        <v>0</v>
      </c>
      <c r="BF184" s="194">
        <f t="shared" si="5"/>
        <v>0</v>
      </c>
      <c r="BG184" s="194">
        <f t="shared" si="6"/>
        <v>0</v>
      </c>
      <c r="BH184" s="194">
        <f t="shared" si="7"/>
        <v>0</v>
      </c>
      <c r="BI184" s="194">
        <f t="shared" si="8"/>
        <v>0</v>
      </c>
      <c r="BJ184" s="16" t="s">
        <v>78</v>
      </c>
      <c r="BK184" s="194">
        <f t="shared" si="9"/>
        <v>0</v>
      </c>
      <c r="BL184" s="16" t="s">
        <v>123</v>
      </c>
      <c r="BM184" s="193" t="s">
        <v>283</v>
      </c>
    </row>
    <row r="185" spans="1:65" s="2" customFormat="1" ht="33" customHeight="1">
      <c r="A185" s="33"/>
      <c r="B185" s="34"/>
      <c r="C185" s="181" t="s">
        <v>284</v>
      </c>
      <c r="D185" s="181" t="s">
        <v>119</v>
      </c>
      <c r="E185" s="182" t="s">
        <v>285</v>
      </c>
      <c r="F185" s="183" t="s">
        <v>286</v>
      </c>
      <c r="G185" s="184" t="s">
        <v>148</v>
      </c>
      <c r="H185" s="185">
        <v>68</v>
      </c>
      <c r="I185" s="186"/>
      <c r="J185" s="187">
        <f t="shared" si="0"/>
        <v>0</v>
      </c>
      <c r="K185" s="188"/>
      <c r="L185" s="38"/>
      <c r="M185" s="189" t="s">
        <v>1</v>
      </c>
      <c r="N185" s="190" t="s">
        <v>38</v>
      </c>
      <c r="O185" s="70"/>
      <c r="P185" s="191">
        <f t="shared" si="1"/>
        <v>0</v>
      </c>
      <c r="Q185" s="191">
        <v>0.14041999999999999</v>
      </c>
      <c r="R185" s="191">
        <f t="shared" si="2"/>
        <v>9.5485599999999984</v>
      </c>
      <c r="S185" s="191">
        <v>0</v>
      </c>
      <c r="T185" s="192">
        <f t="shared" si="3"/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93" t="s">
        <v>123</v>
      </c>
      <c r="AT185" s="193" t="s">
        <v>119</v>
      </c>
      <c r="AU185" s="193" t="s">
        <v>80</v>
      </c>
      <c r="AY185" s="16" t="s">
        <v>117</v>
      </c>
      <c r="BE185" s="194">
        <f t="shared" si="4"/>
        <v>0</v>
      </c>
      <c r="BF185" s="194">
        <f t="shared" si="5"/>
        <v>0</v>
      </c>
      <c r="BG185" s="194">
        <f t="shared" si="6"/>
        <v>0</v>
      </c>
      <c r="BH185" s="194">
        <f t="shared" si="7"/>
        <v>0</v>
      </c>
      <c r="BI185" s="194">
        <f t="shared" si="8"/>
        <v>0</v>
      </c>
      <c r="BJ185" s="16" t="s">
        <v>78</v>
      </c>
      <c r="BK185" s="194">
        <f t="shared" si="9"/>
        <v>0</v>
      </c>
      <c r="BL185" s="16" t="s">
        <v>123</v>
      </c>
      <c r="BM185" s="193" t="s">
        <v>287</v>
      </c>
    </row>
    <row r="186" spans="1:65" s="13" customFormat="1" ht="11.25">
      <c r="B186" s="195"/>
      <c r="C186" s="196"/>
      <c r="D186" s="197" t="s">
        <v>139</v>
      </c>
      <c r="E186" s="198" t="s">
        <v>1</v>
      </c>
      <c r="F186" s="199" t="s">
        <v>288</v>
      </c>
      <c r="G186" s="196"/>
      <c r="H186" s="200">
        <v>68</v>
      </c>
      <c r="I186" s="201"/>
      <c r="J186" s="196"/>
      <c r="K186" s="196"/>
      <c r="L186" s="202"/>
      <c r="M186" s="203"/>
      <c r="N186" s="204"/>
      <c r="O186" s="204"/>
      <c r="P186" s="204"/>
      <c r="Q186" s="204"/>
      <c r="R186" s="204"/>
      <c r="S186" s="204"/>
      <c r="T186" s="205"/>
      <c r="AT186" s="206" t="s">
        <v>139</v>
      </c>
      <c r="AU186" s="206" t="s">
        <v>80</v>
      </c>
      <c r="AV186" s="13" t="s">
        <v>80</v>
      </c>
      <c r="AW186" s="13" t="s">
        <v>30</v>
      </c>
      <c r="AX186" s="13" t="s">
        <v>78</v>
      </c>
      <c r="AY186" s="206" t="s">
        <v>117</v>
      </c>
    </row>
    <row r="187" spans="1:65" s="2" customFormat="1" ht="21.75" customHeight="1">
      <c r="A187" s="33"/>
      <c r="B187" s="34"/>
      <c r="C187" s="207" t="s">
        <v>289</v>
      </c>
      <c r="D187" s="207" t="s">
        <v>174</v>
      </c>
      <c r="E187" s="208" t="s">
        <v>290</v>
      </c>
      <c r="F187" s="209" t="s">
        <v>291</v>
      </c>
      <c r="G187" s="210" t="s">
        <v>148</v>
      </c>
      <c r="H187" s="211">
        <v>69.36</v>
      </c>
      <c r="I187" s="212"/>
      <c r="J187" s="213">
        <f>ROUND(I187*H187,2)</f>
        <v>0</v>
      </c>
      <c r="K187" s="214"/>
      <c r="L187" s="215"/>
      <c r="M187" s="216" t="s">
        <v>1</v>
      </c>
      <c r="N187" s="217" t="s">
        <v>38</v>
      </c>
      <c r="O187" s="70"/>
      <c r="P187" s="191">
        <f>O187*H187</f>
        <v>0</v>
      </c>
      <c r="Q187" s="191">
        <v>2.63E-2</v>
      </c>
      <c r="R187" s="191">
        <f>Q187*H187</f>
        <v>1.824168</v>
      </c>
      <c r="S187" s="191">
        <v>0</v>
      </c>
      <c r="T187" s="192">
        <f>S187*H187</f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93" t="s">
        <v>150</v>
      </c>
      <c r="AT187" s="193" t="s">
        <v>174</v>
      </c>
      <c r="AU187" s="193" t="s">
        <v>80</v>
      </c>
      <c r="AY187" s="16" t="s">
        <v>117</v>
      </c>
      <c r="BE187" s="194">
        <f>IF(N187="základní",J187,0)</f>
        <v>0</v>
      </c>
      <c r="BF187" s="194">
        <f>IF(N187="snížená",J187,0)</f>
        <v>0</v>
      </c>
      <c r="BG187" s="194">
        <f>IF(N187="zákl. přenesená",J187,0)</f>
        <v>0</v>
      </c>
      <c r="BH187" s="194">
        <f>IF(N187="sníž. přenesená",J187,0)</f>
        <v>0</v>
      </c>
      <c r="BI187" s="194">
        <f>IF(N187="nulová",J187,0)</f>
        <v>0</v>
      </c>
      <c r="BJ187" s="16" t="s">
        <v>78</v>
      </c>
      <c r="BK187" s="194">
        <f>ROUND(I187*H187,2)</f>
        <v>0</v>
      </c>
      <c r="BL187" s="16" t="s">
        <v>123</v>
      </c>
      <c r="BM187" s="193" t="s">
        <v>292</v>
      </c>
    </row>
    <row r="188" spans="1:65" s="13" customFormat="1" ht="11.25">
      <c r="B188" s="195"/>
      <c r="C188" s="196"/>
      <c r="D188" s="197" t="s">
        <v>139</v>
      </c>
      <c r="E188" s="196"/>
      <c r="F188" s="199" t="s">
        <v>293</v>
      </c>
      <c r="G188" s="196"/>
      <c r="H188" s="200">
        <v>69.36</v>
      </c>
      <c r="I188" s="201"/>
      <c r="J188" s="196"/>
      <c r="K188" s="196"/>
      <c r="L188" s="202"/>
      <c r="M188" s="203"/>
      <c r="N188" s="204"/>
      <c r="O188" s="204"/>
      <c r="P188" s="204"/>
      <c r="Q188" s="204"/>
      <c r="R188" s="204"/>
      <c r="S188" s="204"/>
      <c r="T188" s="205"/>
      <c r="AT188" s="206" t="s">
        <v>139</v>
      </c>
      <c r="AU188" s="206" t="s">
        <v>80</v>
      </c>
      <c r="AV188" s="13" t="s">
        <v>80</v>
      </c>
      <c r="AW188" s="13" t="s">
        <v>4</v>
      </c>
      <c r="AX188" s="13" t="s">
        <v>78</v>
      </c>
      <c r="AY188" s="206" t="s">
        <v>117</v>
      </c>
    </row>
    <row r="189" spans="1:65" s="2" customFormat="1" ht="24.2" customHeight="1">
      <c r="A189" s="33"/>
      <c r="B189" s="34"/>
      <c r="C189" s="181" t="s">
        <v>294</v>
      </c>
      <c r="D189" s="181" t="s">
        <v>119</v>
      </c>
      <c r="E189" s="182" t="s">
        <v>295</v>
      </c>
      <c r="F189" s="183" t="s">
        <v>296</v>
      </c>
      <c r="G189" s="184" t="s">
        <v>148</v>
      </c>
      <c r="H189" s="185">
        <v>165</v>
      </c>
      <c r="I189" s="186"/>
      <c r="J189" s="187">
        <f>ROUND(I189*H189,2)</f>
        <v>0</v>
      </c>
      <c r="K189" s="188"/>
      <c r="L189" s="38"/>
      <c r="M189" s="189" t="s">
        <v>1</v>
      </c>
      <c r="N189" s="190" t="s">
        <v>38</v>
      </c>
      <c r="O189" s="70"/>
      <c r="P189" s="191">
        <f>O189*H189</f>
        <v>0</v>
      </c>
      <c r="Q189" s="191">
        <v>0.18292</v>
      </c>
      <c r="R189" s="191">
        <f>Q189*H189</f>
        <v>30.181799999999999</v>
      </c>
      <c r="S189" s="191">
        <v>0</v>
      </c>
      <c r="T189" s="192">
        <f>S189*H189</f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93" t="s">
        <v>123</v>
      </c>
      <c r="AT189" s="193" t="s">
        <v>119</v>
      </c>
      <c r="AU189" s="193" t="s">
        <v>80</v>
      </c>
      <c r="AY189" s="16" t="s">
        <v>117</v>
      </c>
      <c r="BE189" s="194">
        <f>IF(N189="základní",J189,0)</f>
        <v>0</v>
      </c>
      <c r="BF189" s="194">
        <f>IF(N189="snížená",J189,0)</f>
        <v>0</v>
      </c>
      <c r="BG189" s="194">
        <f>IF(N189="zákl. přenesená",J189,0)</f>
        <v>0</v>
      </c>
      <c r="BH189" s="194">
        <f>IF(N189="sníž. přenesená",J189,0)</f>
        <v>0</v>
      </c>
      <c r="BI189" s="194">
        <f>IF(N189="nulová",J189,0)</f>
        <v>0</v>
      </c>
      <c r="BJ189" s="16" t="s">
        <v>78</v>
      </c>
      <c r="BK189" s="194">
        <f>ROUND(I189*H189,2)</f>
        <v>0</v>
      </c>
      <c r="BL189" s="16" t="s">
        <v>123</v>
      </c>
      <c r="BM189" s="193" t="s">
        <v>297</v>
      </c>
    </row>
    <row r="190" spans="1:65" s="13" customFormat="1" ht="22.5">
      <c r="B190" s="195"/>
      <c r="C190" s="196"/>
      <c r="D190" s="197" t="s">
        <v>139</v>
      </c>
      <c r="E190" s="198" t="s">
        <v>1</v>
      </c>
      <c r="F190" s="199" t="s">
        <v>298</v>
      </c>
      <c r="G190" s="196"/>
      <c r="H190" s="200">
        <v>165</v>
      </c>
      <c r="I190" s="201"/>
      <c r="J190" s="196"/>
      <c r="K190" s="196"/>
      <c r="L190" s="202"/>
      <c r="M190" s="203"/>
      <c r="N190" s="204"/>
      <c r="O190" s="204"/>
      <c r="P190" s="204"/>
      <c r="Q190" s="204"/>
      <c r="R190" s="204"/>
      <c r="S190" s="204"/>
      <c r="T190" s="205"/>
      <c r="AT190" s="206" t="s">
        <v>139</v>
      </c>
      <c r="AU190" s="206" t="s">
        <v>80</v>
      </c>
      <c r="AV190" s="13" t="s">
        <v>80</v>
      </c>
      <c r="AW190" s="13" t="s">
        <v>30</v>
      </c>
      <c r="AX190" s="13" t="s">
        <v>78</v>
      </c>
      <c r="AY190" s="206" t="s">
        <v>117</v>
      </c>
    </row>
    <row r="191" spans="1:65" s="2" customFormat="1" ht="16.5" customHeight="1">
      <c r="A191" s="33"/>
      <c r="B191" s="34"/>
      <c r="C191" s="181" t="s">
        <v>299</v>
      </c>
      <c r="D191" s="181" t="s">
        <v>119</v>
      </c>
      <c r="E191" s="182" t="s">
        <v>300</v>
      </c>
      <c r="F191" s="183" t="s">
        <v>301</v>
      </c>
      <c r="G191" s="184" t="s">
        <v>187</v>
      </c>
      <c r="H191" s="185">
        <v>48</v>
      </c>
      <c r="I191" s="186"/>
      <c r="J191" s="187">
        <f>ROUND(I191*H191,2)</f>
        <v>0</v>
      </c>
      <c r="K191" s="188"/>
      <c r="L191" s="38"/>
      <c r="M191" s="189" t="s">
        <v>1</v>
      </c>
      <c r="N191" s="190" t="s">
        <v>38</v>
      </c>
      <c r="O191" s="70"/>
      <c r="P191" s="191">
        <f>O191*H191</f>
        <v>0</v>
      </c>
      <c r="Q191" s="191">
        <v>0.12</v>
      </c>
      <c r="R191" s="191">
        <f>Q191*H191</f>
        <v>5.76</v>
      </c>
      <c r="S191" s="191">
        <v>2.2000000000000002</v>
      </c>
      <c r="T191" s="192">
        <f>S191*H191</f>
        <v>105.60000000000001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93" t="s">
        <v>123</v>
      </c>
      <c r="AT191" s="193" t="s">
        <v>119</v>
      </c>
      <c r="AU191" s="193" t="s">
        <v>80</v>
      </c>
      <c r="AY191" s="16" t="s">
        <v>117</v>
      </c>
      <c r="BE191" s="194">
        <f>IF(N191="základní",J191,0)</f>
        <v>0</v>
      </c>
      <c r="BF191" s="194">
        <f>IF(N191="snížená",J191,0)</f>
        <v>0</v>
      </c>
      <c r="BG191" s="194">
        <f>IF(N191="zákl. přenesená",J191,0)</f>
        <v>0</v>
      </c>
      <c r="BH191" s="194">
        <f>IF(N191="sníž. přenesená",J191,0)</f>
        <v>0</v>
      </c>
      <c r="BI191" s="194">
        <f>IF(N191="nulová",J191,0)</f>
        <v>0</v>
      </c>
      <c r="BJ191" s="16" t="s">
        <v>78</v>
      </c>
      <c r="BK191" s="194">
        <f>ROUND(I191*H191,2)</f>
        <v>0</v>
      </c>
      <c r="BL191" s="16" t="s">
        <v>123</v>
      </c>
      <c r="BM191" s="193" t="s">
        <v>302</v>
      </c>
    </row>
    <row r="192" spans="1:65" s="13" customFormat="1" ht="11.25">
      <c r="B192" s="195"/>
      <c r="C192" s="196"/>
      <c r="D192" s="197" t="s">
        <v>139</v>
      </c>
      <c r="E192" s="198" t="s">
        <v>1</v>
      </c>
      <c r="F192" s="199" t="s">
        <v>303</v>
      </c>
      <c r="G192" s="196"/>
      <c r="H192" s="200">
        <v>48</v>
      </c>
      <c r="I192" s="201"/>
      <c r="J192" s="196"/>
      <c r="K192" s="196"/>
      <c r="L192" s="202"/>
      <c r="M192" s="203"/>
      <c r="N192" s="204"/>
      <c r="O192" s="204"/>
      <c r="P192" s="204"/>
      <c r="Q192" s="204"/>
      <c r="R192" s="204"/>
      <c r="S192" s="204"/>
      <c r="T192" s="205"/>
      <c r="AT192" s="206" t="s">
        <v>139</v>
      </c>
      <c r="AU192" s="206" t="s">
        <v>80</v>
      </c>
      <c r="AV192" s="13" t="s">
        <v>80</v>
      </c>
      <c r="AW192" s="13" t="s">
        <v>30</v>
      </c>
      <c r="AX192" s="13" t="s">
        <v>78</v>
      </c>
      <c r="AY192" s="206" t="s">
        <v>117</v>
      </c>
    </row>
    <row r="193" spans="1:65" s="2" customFormat="1" ht="16.5" customHeight="1">
      <c r="A193" s="33"/>
      <c r="B193" s="34"/>
      <c r="C193" s="181" t="s">
        <v>304</v>
      </c>
      <c r="D193" s="181" t="s">
        <v>119</v>
      </c>
      <c r="E193" s="182" t="s">
        <v>305</v>
      </c>
      <c r="F193" s="183" t="s">
        <v>306</v>
      </c>
      <c r="G193" s="184" t="s">
        <v>187</v>
      </c>
      <c r="H193" s="185">
        <v>47.6</v>
      </c>
      <c r="I193" s="186"/>
      <c r="J193" s="187">
        <f>ROUND(I193*H193,2)</f>
        <v>0</v>
      </c>
      <c r="K193" s="188"/>
      <c r="L193" s="38"/>
      <c r="M193" s="189" t="s">
        <v>1</v>
      </c>
      <c r="N193" s="190" t="s">
        <v>38</v>
      </c>
      <c r="O193" s="70"/>
      <c r="P193" s="191">
        <f>O193*H193</f>
        <v>0</v>
      </c>
      <c r="Q193" s="191">
        <v>0.12171</v>
      </c>
      <c r="R193" s="191">
        <f>Q193*H193</f>
        <v>5.7933960000000004</v>
      </c>
      <c r="S193" s="191">
        <v>2.4</v>
      </c>
      <c r="T193" s="192">
        <f>S193*H193</f>
        <v>114.24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93" t="s">
        <v>123</v>
      </c>
      <c r="AT193" s="193" t="s">
        <v>119</v>
      </c>
      <c r="AU193" s="193" t="s">
        <v>80</v>
      </c>
      <c r="AY193" s="16" t="s">
        <v>117</v>
      </c>
      <c r="BE193" s="194">
        <f>IF(N193="základní",J193,0)</f>
        <v>0</v>
      </c>
      <c r="BF193" s="194">
        <f>IF(N193="snížená",J193,0)</f>
        <v>0</v>
      </c>
      <c r="BG193" s="194">
        <f>IF(N193="zákl. přenesená",J193,0)</f>
        <v>0</v>
      </c>
      <c r="BH193" s="194">
        <f>IF(N193="sníž. přenesená",J193,0)</f>
        <v>0</v>
      </c>
      <c r="BI193" s="194">
        <f>IF(N193="nulová",J193,0)</f>
        <v>0</v>
      </c>
      <c r="BJ193" s="16" t="s">
        <v>78</v>
      </c>
      <c r="BK193" s="194">
        <f>ROUND(I193*H193,2)</f>
        <v>0</v>
      </c>
      <c r="BL193" s="16" t="s">
        <v>123</v>
      </c>
      <c r="BM193" s="193" t="s">
        <v>307</v>
      </c>
    </row>
    <row r="194" spans="1:65" s="13" customFormat="1" ht="11.25">
      <c r="B194" s="195"/>
      <c r="C194" s="196"/>
      <c r="D194" s="197" t="s">
        <v>139</v>
      </c>
      <c r="E194" s="198" t="s">
        <v>1</v>
      </c>
      <c r="F194" s="199" t="s">
        <v>308</v>
      </c>
      <c r="G194" s="196"/>
      <c r="H194" s="200">
        <v>17.88</v>
      </c>
      <c r="I194" s="201"/>
      <c r="J194" s="196"/>
      <c r="K194" s="196"/>
      <c r="L194" s="202"/>
      <c r="M194" s="203"/>
      <c r="N194" s="204"/>
      <c r="O194" s="204"/>
      <c r="P194" s="204"/>
      <c r="Q194" s="204"/>
      <c r="R194" s="204"/>
      <c r="S194" s="204"/>
      <c r="T194" s="205"/>
      <c r="AT194" s="206" t="s">
        <v>139</v>
      </c>
      <c r="AU194" s="206" t="s">
        <v>80</v>
      </c>
      <c r="AV194" s="13" t="s">
        <v>80</v>
      </c>
      <c r="AW194" s="13" t="s">
        <v>30</v>
      </c>
      <c r="AX194" s="13" t="s">
        <v>73</v>
      </c>
      <c r="AY194" s="206" t="s">
        <v>117</v>
      </c>
    </row>
    <row r="195" spans="1:65" s="13" customFormat="1" ht="11.25">
      <c r="B195" s="195"/>
      <c r="C195" s="196"/>
      <c r="D195" s="197" t="s">
        <v>139</v>
      </c>
      <c r="E195" s="198" t="s">
        <v>1</v>
      </c>
      <c r="F195" s="199" t="s">
        <v>309</v>
      </c>
      <c r="G195" s="196"/>
      <c r="H195" s="200">
        <v>21.68</v>
      </c>
      <c r="I195" s="201"/>
      <c r="J195" s="196"/>
      <c r="K195" s="196"/>
      <c r="L195" s="202"/>
      <c r="M195" s="203"/>
      <c r="N195" s="204"/>
      <c r="O195" s="204"/>
      <c r="P195" s="204"/>
      <c r="Q195" s="204"/>
      <c r="R195" s="204"/>
      <c r="S195" s="204"/>
      <c r="T195" s="205"/>
      <c r="AT195" s="206" t="s">
        <v>139</v>
      </c>
      <c r="AU195" s="206" t="s">
        <v>80</v>
      </c>
      <c r="AV195" s="13" t="s">
        <v>80</v>
      </c>
      <c r="AW195" s="13" t="s">
        <v>30</v>
      </c>
      <c r="AX195" s="13" t="s">
        <v>73</v>
      </c>
      <c r="AY195" s="206" t="s">
        <v>117</v>
      </c>
    </row>
    <row r="196" spans="1:65" s="13" customFormat="1" ht="11.25">
      <c r="B196" s="195"/>
      <c r="C196" s="196"/>
      <c r="D196" s="197" t="s">
        <v>139</v>
      </c>
      <c r="E196" s="198" t="s">
        <v>1</v>
      </c>
      <c r="F196" s="199" t="s">
        <v>310</v>
      </c>
      <c r="G196" s="196"/>
      <c r="H196" s="200">
        <v>8.0399999999999991</v>
      </c>
      <c r="I196" s="201"/>
      <c r="J196" s="196"/>
      <c r="K196" s="196"/>
      <c r="L196" s="202"/>
      <c r="M196" s="203"/>
      <c r="N196" s="204"/>
      <c r="O196" s="204"/>
      <c r="P196" s="204"/>
      <c r="Q196" s="204"/>
      <c r="R196" s="204"/>
      <c r="S196" s="204"/>
      <c r="T196" s="205"/>
      <c r="AT196" s="206" t="s">
        <v>139</v>
      </c>
      <c r="AU196" s="206" t="s">
        <v>80</v>
      </c>
      <c r="AV196" s="13" t="s">
        <v>80</v>
      </c>
      <c r="AW196" s="13" t="s">
        <v>30</v>
      </c>
      <c r="AX196" s="13" t="s">
        <v>73</v>
      </c>
      <c r="AY196" s="206" t="s">
        <v>117</v>
      </c>
    </row>
    <row r="197" spans="1:65" s="14" customFormat="1" ht="11.25">
      <c r="B197" s="218"/>
      <c r="C197" s="219"/>
      <c r="D197" s="197" t="s">
        <v>139</v>
      </c>
      <c r="E197" s="220" t="s">
        <v>1</v>
      </c>
      <c r="F197" s="221" t="s">
        <v>210</v>
      </c>
      <c r="G197" s="219"/>
      <c r="H197" s="222">
        <v>47.6</v>
      </c>
      <c r="I197" s="223"/>
      <c r="J197" s="219"/>
      <c r="K197" s="219"/>
      <c r="L197" s="224"/>
      <c r="M197" s="225"/>
      <c r="N197" s="226"/>
      <c r="O197" s="226"/>
      <c r="P197" s="226"/>
      <c r="Q197" s="226"/>
      <c r="R197" s="226"/>
      <c r="S197" s="226"/>
      <c r="T197" s="227"/>
      <c r="AT197" s="228" t="s">
        <v>139</v>
      </c>
      <c r="AU197" s="228" t="s">
        <v>80</v>
      </c>
      <c r="AV197" s="14" t="s">
        <v>123</v>
      </c>
      <c r="AW197" s="14" t="s">
        <v>30</v>
      </c>
      <c r="AX197" s="14" t="s">
        <v>78</v>
      </c>
      <c r="AY197" s="228" t="s">
        <v>117</v>
      </c>
    </row>
    <row r="198" spans="1:65" s="2" customFormat="1" ht="24.2" customHeight="1">
      <c r="A198" s="33"/>
      <c r="B198" s="34"/>
      <c r="C198" s="181" t="s">
        <v>311</v>
      </c>
      <c r="D198" s="181" t="s">
        <v>119</v>
      </c>
      <c r="E198" s="182" t="s">
        <v>312</v>
      </c>
      <c r="F198" s="183" t="s">
        <v>313</v>
      </c>
      <c r="G198" s="184" t="s">
        <v>214</v>
      </c>
      <c r="H198" s="185">
        <v>3</v>
      </c>
      <c r="I198" s="186"/>
      <c r="J198" s="187">
        <f>ROUND(I198*H198,2)</f>
        <v>0</v>
      </c>
      <c r="K198" s="188"/>
      <c r="L198" s="38"/>
      <c r="M198" s="189" t="s">
        <v>1</v>
      </c>
      <c r="N198" s="190" t="s">
        <v>38</v>
      </c>
      <c r="O198" s="70"/>
      <c r="P198" s="191">
        <f>O198*H198</f>
        <v>0</v>
      </c>
      <c r="Q198" s="191">
        <v>0</v>
      </c>
      <c r="R198" s="191">
        <f>Q198*H198</f>
        <v>0</v>
      </c>
      <c r="S198" s="191">
        <v>4.0000000000000001E-3</v>
      </c>
      <c r="T198" s="192">
        <f>S198*H198</f>
        <v>1.2E-2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93" t="s">
        <v>123</v>
      </c>
      <c r="AT198" s="193" t="s">
        <v>119</v>
      </c>
      <c r="AU198" s="193" t="s">
        <v>80</v>
      </c>
      <c r="AY198" s="16" t="s">
        <v>117</v>
      </c>
      <c r="BE198" s="194">
        <f>IF(N198="základní",J198,0)</f>
        <v>0</v>
      </c>
      <c r="BF198" s="194">
        <f>IF(N198="snížená",J198,0)</f>
        <v>0</v>
      </c>
      <c r="BG198" s="194">
        <f>IF(N198="zákl. přenesená",J198,0)</f>
        <v>0</v>
      </c>
      <c r="BH198" s="194">
        <f>IF(N198="sníž. přenesená",J198,0)</f>
        <v>0</v>
      </c>
      <c r="BI198" s="194">
        <f>IF(N198="nulová",J198,0)</f>
        <v>0</v>
      </c>
      <c r="BJ198" s="16" t="s">
        <v>78</v>
      </c>
      <c r="BK198" s="194">
        <f>ROUND(I198*H198,2)</f>
        <v>0</v>
      </c>
      <c r="BL198" s="16" t="s">
        <v>123</v>
      </c>
      <c r="BM198" s="193" t="s">
        <v>314</v>
      </c>
    </row>
    <row r="199" spans="1:65" s="2" customFormat="1" ht="24.2" customHeight="1">
      <c r="A199" s="33"/>
      <c r="B199" s="34"/>
      <c r="C199" s="181" t="s">
        <v>315</v>
      </c>
      <c r="D199" s="181" t="s">
        <v>119</v>
      </c>
      <c r="E199" s="182" t="s">
        <v>316</v>
      </c>
      <c r="F199" s="183" t="s">
        <v>317</v>
      </c>
      <c r="G199" s="184" t="s">
        <v>214</v>
      </c>
      <c r="H199" s="185">
        <v>1</v>
      </c>
      <c r="I199" s="186"/>
      <c r="J199" s="187">
        <f>ROUND(I199*H199,2)</f>
        <v>0</v>
      </c>
      <c r="K199" s="188"/>
      <c r="L199" s="38"/>
      <c r="M199" s="189" t="s">
        <v>1</v>
      </c>
      <c r="N199" s="190" t="s">
        <v>38</v>
      </c>
      <c r="O199" s="70"/>
      <c r="P199" s="191">
        <f>O199*H199</f>
        <v>0</v>
      </c>
      <c r="Q199" s="191">
        <v>0</v>
      </c>
      <c r="R199" s="191">
        <f>Q199*H199</f>
        <v>0</v>
      </c>
      <c r="S199" s="191">
        <v>0.187</v>
      </c>
      <c r="T199" s="192">
        <f>S199*H199</f>
        <v>0.187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93" t="s">
        <v>123</v>
      </c>
      <c r="AT199" s="193" t="s">
        <v>119</v>
      </c>
      <c r="AU199" s="193" t="s">
        <v>80</v>
      </c>
      <c r="AY199" s="16" t="s">
        <v>117</v>
      </c>
      <c r="BE199" s="194">
        <f>IF(N199="základní",J199,0)</f>
        <v>0</v>
      </c>
      <c r="BF199" s="194">
        <f>IF(N199="snížená",J199,0)</f>
        <v>0</v>
      </c>
      <c r="BG199" s="194">
        <f>IF(N199="zákl. přenesená",J199,0)</f>
        <v>0</v>
      </c>
      <c r="BH199" s="194">
        <f>IF(N199="sníž. přenesená",J199,0)</f>
        <v>0</v>
      </c>
      <c r="BI199" s="194">
        <f>IF(N199="nulová",J199,0)</f>
        <v>0</v>
      </c>
      <c r="BJ199" s="16" t="s">
        <v>78</v>
      </c>
      <c r="BK199" s="194">
        <f>ROUND(I199*H199,2)</f>
        <v>0</v>
      </c>
      <c r="BL199" s="16" t="s">
        <v>123</v>
      </c>
      <c r="BM199" s="193" t="s">
        <v>318</v>
      </c>
    </row>
    <row r="200" spans="1:65" s="2" customFormat="1" ht="16.5" customHeight="1">
      <c r="A200" s="33"/>
      <c r="B200" s="34"/>
      <c r="C200" s="181" t="s">
        <v>319</v>
      </c>
      <c r="D200" s="181" t="s">
        <v>119</v>
      </c>
      <c r="E200" s="182" t="s">
        <v>320</v>
      </c>
      <c r="F200" s="183" t="s">
        <v>321</v>
      </c>
      <c r="G200" s="184" t="s">
        <v>148</v>
      </c>
      <c r="H200" s="185">
        <v>110</v>
      </c>
      <c r="I200" s="186"/>
      <c r="J200" s="187">
        <f>ROUND(I200*H200,2)</f>
        <v>0</v>
      </c>
      <c r="K200" s="188"/>
      <c r="L200" s="38"/>
      <c r="M200" s="189" t="s">
        <v>1</v>
      </c>
      <c r="N200" s="190" t="s">
        <v>38</v>
      </c>
      <c r="O200" s="70"/>
      <c r="P200" s="191">
        <f>O200*H200</f>
        <v>0</v>
      </c>
      <c r="Q200" s="191">
        <v>8.0000000000000007E-5</v>
      </c>
      <c r="R200" s="191">
        <f>Q200*H200</f>
        <v>8.8000000000000005E-3</v>
      </c>
      <c r="S200" s="191">
        <v>1.7999999999999999E-2</v>
      </c>
      <c r="T200" s="192">
        <f>S200*H200</f>
        <v>1.9799999999999998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93" t="s">
        <v>123</v>
      </c>
      <c r="AT200" s="193" t="s">
        <v>119</v>
      </c>
      <c r="AU200" s="193" t="s">
        <v>80</v>
      </c>
      <c r="AY200" s="16" t="s">
        <v>117</v>
      </c>
      <c r="BE200" s="194">
        <f>IF(N200="základní",J200,0)</f>
        <v>0</v>
      </c>
      <c r="BF200" s="194">
        <f>IF(N200="snížená",J200,0)</f>
        <v>0</v>
      </c>
      <c r="BG200" s="194">
        <f>IF(N200="zákl. přenesená",J200,0)</f>
        <v>0</v>
      </c>
      <c r="BH200" s="194">
        <f>IF(N200="sníž. přenesená",J200,0)</f>
        <v>0</v>
      </c>
      <c r="BI200" s="194">
        <f>IF(N200="nulová",J200,0)</f>
        <v>0</v>
      </c>
      <c r="BJ200" s="16" t="s">
        <v>78</v>
      </c>
      <c r="BK200" s="194">
        <f>ROUND(I200*H200,2)</f>
        <v>0</v>
      </c>
      <c r="BL200" s="16" t="s">
        <v>123</v>
      </c>
      <c r="BM200" s="193" t="s">
        <v>322</v>
      </c>
    </row>
    <row r="201" spans="1:65" s="2" customFormat="1" ht="21.75" customHeight="1">
      <c r="A201" s="33"/>
      <c r="B201" s="34"/>
      <c r="C201" s="181" t="s">
        <v>323</v>
      </c>
      <c r="D201" s="181" t="s">
        <v>119</v>
      </c>
      <c r="E201" s="182" t="s">
        <v>324</v>
      </c>
      <c r="F201" s="183" t="s">
        <v>325</v>
      </c>
      <c r="G201" s="184" t="s">
        <v>148</v>
      </c>
      <c r="H201" s="185">
        <v>166</v>
      </c>
      <c r="I201" s="186"/>
      <c r="J201" s="187">
        <f>ROUND(I201*H201,2)</f>
        <v>0</v>
      </c>
      <c r="K201" s="188"/>
      <c r="L201" s="38"/>
      <c r="M201" s="189" t="s">
        <v>1</v>
      </c>
      <c r="N201" s="190" t="s">
        <v>38</v>
      </c>
      <c r="O201" s="70"/>
      <c r="P201" s="191">
        <f>O201*H201</f>
        <v>0</v>
      </c>
      <c r="Q201" s="191">
        <v>0</v>
      </c>
      <c r="R201" s="191">
        <f>Q201*H201</f>
        <v>0</v>
      </c>
      <c r="S201" s="191">
        <v>0</v>
      </c>
      <c r="T201" s="192">
        <f>S201*H201</f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93" t="s">
        <v>123</v>
      </c>
      <c r="AT201" s="193" t="s">
        <v>119</v>
      </c>
      <c r="AU201" s="193" t="s">
        <v>80</v>
      </c>
      <c r="AY201" s="16" t="s">
        <v>117</v>
      </c>
      <c r="BE201" s="194">
        <f>IF(N201="základní",J201,0)</f>
        <v>0</v>
      </c>
      <c r="BF201" s="194">
        <f>IF(N201="snížená",J201,0)</f>
        <v>0</v>
      </c>
      <c r="BG201" s="194">
        <f>IF(N201="zákl. přenesená",J201,0)</f>
        <v>0</v>
      </c>
      <c r="BH201" s="194">
        <f>IF(N201="sníž. přenesená",J201,0)</f>
        <v>0</v>
      </c>
      <c r="BI201" s="194">
        <f>IF(N201="nulová",J201,0)</f>
        <v>0</v>
      </c>
      <c r="BJ201" s="16" t="s">
        <v>78</v>
      </c>
      <c r="BK201" s="194">
        <f>ROUND(I201*H201,2)</f>
        <v>0</v>
      </c>
      <c r="BL201" s="16" t="s">
        <v>123</v>
      </c>
      <c r="BM201" s="193" t="s">
        <v>326</v>
      </c>
    </row>
    <row r="202" spans="1:65" s="2" customFormat="1" ht="24.2" customHeight="1">
      <c r="A202" s="33"/>
      <c r="B202" s="34"/>
      <c r="C202" s="181" t="s">
        <v>327</v>
      </c>
      <c r="D202" s="181" t="s">
        <v>119</v>
      </c>
      <c r="E202" s="182" t="s">
        <v>328</v>
      </c>
      <c r="F202" s="183" t="s">
        <v>329</v>
      </c>
      <c r="G202" s="184" t="s">
        <v>122</v>
      </c>
      <c r="H202" s="185">
        <v>80</v>
      </c>
      <c r="I202" s="186"/>
      <c r="J202" s="187">
        <f>ROUND(I202*H202,2)</f>
        <v>0</v>
      </c>
      <c r="K202" s="188"/>
      <c r="L202" s="38"/>
      <c r="M202" s="189" t="s">
        <v>1</v>
      </c>
      <c r="N202" s="190" t="s">
        <v>38</v>
      </c>
      <c r="O202" s="70"/>
      <c r="P202" s="191">
        <f>O202*H202</f>
        <v>0</v>
      </c>
      <c r="Q202" s="191">
        <v>0</v>
      </c>
      <c r="R202" s="191">
        <f>Q202*H202</f>
        <v>0</v>
      </c>
      <c r="S202" s="191">
        <v>0</v>
      </c>
      <c r="T202" s="192">
        <f>S202*H202</f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93" t="s">
        <v>123</v>
      </c>
      <c r="AT202" s="193" t="s">
        <v>119</v>
      </c>
      <c r="AU202" s="193" t="s">
        <v>80</v>
      </c>
      <c r="AY202" s="16" t="s">
        <v>117</v>
      </c>
      <c r="BE202" s="194">
        <f>IF(N202="základní",J202,0)</f>
        <v>0</v>
      </c>
      <c r="BF202" s="194">
        <f>IF(N202="snížená",J202,0)</f>
        <v>0</v>
      </c>
      <c r="BG202" s="194">
        <f>IF(N202="zákl. přenesená",J202,0)</f>
        <v>0</v>
      </c>
      <c r="BH202" s="194">
        <f>IF(N202="sníž. přenesená",J202,0)</f>
        <v>0</v>
      </c>
      <c r="BI202" s="194">
        <f>IF(N202="nulová",J202,0)</f>
        <v>0</v>
      </c>
      <c r="BJ202" s="16" t="s">
        <v>78</v>
      </c>
      <c r="BK202" s="194">
        <f>ROUND(I202*H202,2)</f>
        <v>0</v>
      </c>
      <c r="BL202" s="16" t="s">
        <v>123</v>
      </c>
      <c r="BM202" s="193" t="s">
        <v>330</v>
      </c>
    </row>
    <row r="203" spans="1:65" s="12" customFormat="1" ht="22.9" customHeight="1">
      <c r="B203" s="165"/>
      <c r="C203" s="166"/>
      <c r="D203" s="167" t="s">
        <v>72</v>
      </c>
      <c r="E203" s="179" t="s">
        <v>331</v>
      </c>
      <c r="F203" s="179" t="s">
        <v>332</v>
      </c>
      <c r="G203" s="166"/>
      <c r="H203" s="166"/>
      <c r="I203" s="169"/>
      <c r="J203" s="180">
        <f>BK203</f>
        <v>0</v>
      </c>
      <c r="K203" s="166"/>
      <c r="L203" s="171"/>
      <c r="M203" s="172"/>
      <c r="N203" s="173"/>
      <c r="O203" s="173"/>
      <c r="P203" s="174">
        <f>SUM(P204:P216)</f>
        <v>0</v>
      </c>
      <c r="Q203" s="173"/>
      <c r="R203" s="174">
        <f>SUM(R204:R216)</f>
        <v>0</v>
      </c>
      <c r="S203" s="173"/>
      <c r="T203" s="175">
        <f>SUM(T204:T216)</f>
        <v>0</v>
      </c>
      <c r="AR203" s="176" t="s">
        <v>78</v>
      </c>
      <c r="AT203" s="177" t="s">
        <v>72</v>
      </c>
      <c r="AU203" s="177" t="s">
        <v>78</v>
      </c>
      <c r="AY203" s="176" t="s">
        <v>117</v>
      </c>
      <c r="BK203" s="178">
        <f>SUM(BK204:BK216)</f>
        <v>0</v>
      </c>
    </row>
    <row r="204" spans="1:65" s="2" customFormat="1" ht="21.75" customHeight="1">
      <c r="A204" s="33"/>
      <c r="B204" s="34"/>
      <c r="C204" s="181" t="s">
        <v>333</v>
      </c>
      <c r="D204" s="181" t="s">
        <v>119</v>
      </c>
      <c r="E204" s="182" t="s">
        <v>334</v>
      </c>
      <c r="F204" s="183" t="s">
        <v>335</v>
      </c>
      <c r="G204" s="184" t="s">
        <v>336</v>
      </c>
      <c r="H204" s="185">
        <v>63.2</v>
      </c>
      <c r="I204" s="186"/>
      <c r="J204" s="187">
        <f>ROUND(I204*H204,2)</f>
        <v>0</v>
      </c>
      <c r="K204" s="188"/>
      <c r="L204" s="38"/>
      <c r="M204" s="189" t="s">
        <v>1</v>
      </c>
      <c r="N204" s="190" t="s">
        <v>38</v>
      </c>
      <c r="O204" s="70"/>
      <c r="P204" s="191">
        <f>O204*H204</f>
        <v>0</v>
      </c>
      <c r="Q204" s="191">
        <v>0</v>
      </c>
      <c r="R204" s="191">
        <f>Q204*H204</f>
        <v>0</v>
      </c>
      <c r="S204" s="191">
        <v>0</v>
      </c>
      <c r="T204" s="192">
        <f>S204*H204</f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93" t="s">
        <v>123</v>
      </c>
      <c r="AT204" s="193" t="s">
        <v>119</v>
      </c>
      <c r="AU204" s="193" t="s">
        <v>80</v>
      </c>
      <c r="AY204" s="16" t="s">
        <v>117</v>
      </c>
      <c r="BE204" s="194">
        <f>IF(N204="základní",J204,0)</f>
        <v>0</v>
      </c>
      <c r="BF204" s="194">
        <f>IF(N204="snížená",J204,0)</f>
        <v>0</v>
      </c>
      <c r="BG204" s="194">
        <f>IF(N204="zákl. přenesená",J204,0)</f>
        <v>0</v>
      </c>
      <c r="BH204" s="194">
        <f>IF(N204="sníž. přenesená",J204,0)</f>
        <v>0</v>
      </c>
      <c r="BI204" s="194">
        <f>IF(N204="nulová",J204,0)</f>
        <v>0</v>
      </c>
      <c r="BJ204" s="16" t="s">
        <v>78</v>
      </c>
      <c r="BK204" s="194">
        <f>ROUND(I204*H204,2)</f>
        <v>0</v>
      </c>
      <c r="BL204" s="16" t="s">
        <v>123</v>
      </c>
      <c r="BM204" s="193" t="s">
        <v>337</v>
      </c>
    </row>
    <row r="205" spans="1:65" s="2" customFormat="1" ht="24.2" customHeight="1">
      <c r="A205" s="33"/>
      <c r="B205" s="34"/>
      <c r="C205" s="181" t="s">
        <v>338</v>
      </c>
      <c r="D205" s="181" t="s">
        <v>119</v>
      </c>
      <c r="E205" s="182" t="s">
        <v>339</v>
      </c>
      <c r="F205" s="183" t="s">
        <v>340</v>
      </c>
      <c r="G205" s="184" t="s">
        <v>336</v>
      </c>
      <c r="H205" s="185">
        <v>568.79999999999995</v>
      </c>
      <c r="I205" s="186"/>
      <c r="J205" s="187">
        <f>ROUND(I205*H205,2)</f>
        <v>0</v>
      </c>
      <c r="K205" s="188"/>
      <c r="L205" s="38"/>
      <c r="M205" s="189" t="s">
        <v>1</v>
      </c>
      <c r="N205" s="190" t="s">
        <v>38</v>
      </c>
      <c r="O205" s="70"/>
      <c r="P205" s="191">
        <f>O205*H205</f>
        <v>0</v>
      </c>
      <c r="Q205" s="191">
        <v>0</v>
      </c>
      <c r="R205" s="191">
        <f>Q205*H205</f>
        <v>0</v>
      </c>
      <c r="S205" s="191">
        <v>0</v>
      </c>
      <c r="T205" s="192">
        <f>S205*H205</f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93" t="s">
        <v>123</v>
      </c>
      <c r="AT205" s="193" t="s">
        <v>119</v>
      </c>
      <c r="AU205" s="193" t="s">
        <v>80</v>
      </c>
      <c r="AY205" s="16" t="s">
        <v>117</v>
      </c>
      <c r="BE205" s="194">
        <f>IF(N205="základní",J205,0)</f>
        <v>0</v>
      </c>
      <c r="BF205" s="194">
        <f>IF(N205="snížená",J205,0)</f>
        <v>0</v>
      </c>
      <c r="BG205" s="194">
        <f>IF(N205="zákl. přenesená",J205,0)</f>
        <v>0</v>
      </c>
      <c r="BH205" s="194">
        <f>IF(N205="sníž. přenesená",J205,0)</f>
        <v>0</v>
      </c>
      <c r="BI205" s="194">
        <f>IF(N205="nulová",J205,0)</f>
        <v>0</v>
      </c>
      <c r="BJ205" s="16" t="s">
        <v>78</v>
      </c>
      <c r="BK205" s="194">
        <f>ROUND(I205*H205,2)</f>
        <v>0</v>
      </c>
      <c r="BL205" s="16" t="s">
        <v>123</v>
      </c>
      <c r="BM205" s="193" t="s">
        <v>341</v>
      </c>
    </row>
    <row r="206" spans="1:65" s="13" customFormat="1" ht="11.25">
      <c r="B206" s="195"/>
      <c r="C206" s="196"/>
      <c r="D206" s="197" t="s">
        <v>139</v>
      </c>
      <c r="E206" s="196"/>
      <c r="F206" s="199" t="s">
        <v>342</v>
      </c>
      <c r="G206" s="196"/>
      <c r="H206" s="200">
        <v>568.79999999999995</v>
      </c>
      <c r="I206" s="201"/>
      <c r="J206" s="196"/>
      <c r="K206" s="196"/>
      <c r="L206" s="202"/>
      <c r="M206" s="203"/>
      <c r="N206" s="204"/>
      <c r="O206" s="204"/>
      <c r="P206" s="204"/>
      <c r="Q206" s="204"/>
      <c r="R206" s="204"/>
      <c r="S206" s="204"/>
      <c r="T206" s="205"/>
      <c r="AT206" s="206" t="s">
        <v>139</v>
      </c>
      <c r="AU206" s="206" t="s">
        <v>80</v>
      </c>
      <c r="AV206" s="13" t="s">
        <v>80</v>
      </c>
      <c r="AW206" s="13" t="s">
        <v>4</v>
      </c>
      <c r="AX206" s="13" t="s">
        <v>78</v>
      </c>
      <c r="AY206" s="206" t="s">
        <v>117</v>
      </c>
    </row>
    <row r="207" spans="1:65" s="2" customFormat="1" ht="21.75" customHeight="1">
      <c r="A207" s="33"/>
      <c r="B207" s="34"/>
      <c r="C207" s="181" t="s">
        <v>343</v>
      </c>
      <c r="D207" s="181" t="s">
        <v>119</v>
      </c>
      <c r="E207" s="182" t="s">
        <v>344</v>
      </c>
      <c r="F207" s="183" t="s">
        <v>345</v>
      </c>
      <c r="G207" s="184" t="s">
        <v>336</v>
      </c>
      <c r="H207" s="185">
        <v>375.54</v>
      </c>
      <c r="I207" s="186"/>
      <c r="J207" s="187">
        <f>ROUND(I207*H207,2)</f>
        <v>0</v>
      </c>
      <c r="K207" s="188"/>
      <c r="L207" s="38"/>
      <c r="M207" s="189" t="s">
        <v>1</v>
      </c>
      <c r="N207" s="190" t="s">
        <v>38</v>
      </c>
      <c r="O207" s="70"/>
      <c r="P207" s="191">
        <f>O207*H207</f>
        <v>0</v>
      </c>
      <c r="Q207" s="191">
        <v>0</v>
      </c>
      <c r="R207" s="191">
        <f>Q207*H207</f>
        <v>0</v>
      </c>
      <c r="S207" s="191">
        <v>0</v>
      </c>
      <c r="T207" s="192">
        <f>S207*H207</f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93" t="s">
        <v>123</v>
      </c>
      <c r="AT207" s="193" t="s">
        <v>119</v>
      </c>
      <c r="AU207" s="193" t="s">
        <v>80</v>
      </c>
      <c r="AY207" s="16" t="s">
        <v>117</v>
      </c>
      <c r="BE207" s="194">
        <f>IF(N207="základní",J207,0)</f>
        <v>0</v>
      </c>
      <c r="BF207" s="194">
        <f>IF(N207="snížená",J207,0)</f>
        <v>0</v>
      </c>
      <c r="BG207" s="194">
        <f>IF(N207="zákl. přenesená",J207,0)</f>
        <v>0</v>
      </c>
      <c r="BH207" s="194">
        <f>IF(N207="sníž. přenesená",J207,0)</f>
        <v>0</v>
      </c>
      <c r="BI207" s="194">
        <f>IF(N207="nulová",J207,0)</f>
        <v>0</v>
      </c>
      <c r="BJ207" s="16" t="s">
        <v>78</v>
      </c>
      <c r="BK207" s="194">
        <f>ROUND(I207*H207,2)</f>
        <v>0</v>
      </c>
      <c r="BL207" s="16" t="s">
        <v>123</v>
      </c>
      <c r="BM207" s="193" t="s">
        <v>346</v>
      </c>
    </row>
    <row r="208" spans="1:65" s="13" customFormat="1" ht="11.25">
      <c r="B208" s="195"/>
      <c r="C208" s="196"/>
      <c r="D208" s="197" t="s">
        <v>139</v>
      </c>
      <c r="E208" s="198" t="s">
        <v>1</v>
      </c>
      <c r="F208" s="199" t="s">
        <v>347</v>
      </c>
      <c r="G208" s="196"/>
      <c r="H208" s="200">
        <v>375.54</v>
      </c>
      <c r="I208" s="201"/>
      <c r="J208" s="196"/>
      <c r="K208" s="196"/>
      <c r="L208" s="202"/>
      <c r="M208" s="203"/>
      <c r="N208" s="204"/>
      <c r="O208" s="204"/>
      <c r="P208" s="204"/>
      <c r="Q208" s="204"/>
      <c r="R208" s="204"/>
      <c r="S208" s="204"/>
      <c r="T208" s="205"/>
      <c r="AT208" s="206" t="s">
        <v>139</v>
      </c>
      <c r="AU208" s="206" t="s">
        <v>80</v>
      </c>
      <c r="AV208" s="13" t="s">
        <v>80</v>
      </c>
      <c r="AW208" s="13" t="s">
        <v>30</v>
      </c>
      <c r="AX208" s="13" t="s">
        <v>78</v>
      </c>
      <c r="AY208" s="206" t="s">
        <v>117</v>
      </c>
    </row>
    <row r="209" spans="1:65" s="2" customFormat="1" ht="24.2" customHeight="1">
      <c r="A209" s="33"/>
      <c r="B209" s="34"/>
      <c r="C209" s="181" t="s">
        <v>348</v>
      </c>
      <c r="D209" s="181" t="s">
        <v>119</v>
      </c>
      <c r="E209" s="182" t="s">
        <v>349</v>
      </c>
      <c r="F209" s="183" t="s">
        <v>350</v>
      </c>
      <c r="G209" s="184" t="s">
        <v>336</v>
      </c>
      <c r="H209" s="185">
        <v>3379.86</v>
      </c>
      <c r="I209" s="186"/>
      <c r="J209" s="187">
        <f>ROUND(I209*H209,2)</f>
        <v>0</v>
      </c>
      <c r="K209" s="188"/>
      <c r="L209" s="38"/>
      <c r="M209" s="189" t="s">
        <v>1</v>
      </c>
      <c r="N209" s="190" t="s">
        <v>38</v>
      </c>
      <c r="O209" s="70"/>
      <c r="P209" s="191">
        <f>O209*H209</f>
        <v>0</v>
      </c>
      <c r="Q209" s="191">
        <v>0</v>
      </c>
      <c r="R209" s="191">
        <f>Q209*H209</f>
        <v>0</v>
      </c>
      <c r="S209" s="191">
        <v>0</v>
      </c>
      <c r="T209" s="192">
        <f>S209*H209</f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93" t="s">
        <v>123</v>
      </c>
      <c r="AT209" s="193" t="s">
        <v>119</v>
      </c>
      <c r="AU209" s="193" t="s">
        <v>80</v>
      </c>
      <c r="AY209" s="16" t="s">
        <v>117</v>
      </c>
      <c r="BE209" s="194">
        <f>IF(N209="základní",J209,0)</f>
        <v>0</v>
      </c>
      <c r="BF209" s="194">
        <f>IF(N209="snížená",J209,0)</f>
        <v>0</v>
      </c>
      <c r="BG209" s="194">
        <f>IF(N209="zákl. přenesená",J209,0)</f>
        <v>0</v>
      </c>
      <c r="BH209" s="194">
        <f>IF(N209="sníž. přenesená",J209,0)</f>
        <v>0</v>
      </c>
      <c r="BI209" s="194">
        <f>IF(N209="nulová",J209,0)</f>
        <v>0</v>
      </c>
      <c r="BJ209" s="16" t="s">
        <v>78</v>
      </c>
      <c r="BK209" s="194">
        <f>ROUND(I209*H209,2)</f>
        <v>0</v>
      </c>
      <c r="BL209" s="16" t="s">
        <v>123</v>
      </c>
      <c r="BM209" s="193" t="s">
        <v>351</v>
      </c>
    </row>
    <row r="210" spans="1:65" s="13" customFormat="1" ht="11.25">
      <c r="B210" s="195"/>
      <c r="C210" s="196"/>
      <c r="D210" s="197" t="s">
        <v>139</v>
      </c>
      <c r="E210" s="196"/>
      <c r="F210" s="199" t="s">
        <v>352</v>
      </c>
      <c r="G210" s="196"/>
      <c r="H210" s="200">
        <v>3379.86</v>
      </c>
      <c r="I210" s="201"/>
      <c r="J210" s="196"/>
      <c r="K210" s="196"/>
      <c r="L210" s="202"/>
      <c r="M210" s="203"/>
      <c r="N210" s="204"/>
      <c r="O210" s="204"/>
      <c r="P210" s="204"/>
      <c r="Q210" s="204"/>
      <c r="R210" s="204"/>
      <c r="S210" s="204"/>
      <c r="T210" s="205"/>
      <c r="AT210" s="206" t="s">
        <v>139</v>
      </c>
      <c r="AU210" s="206" t="s">
        <v>80</v>
      </c>
      <c r="AV210" s="13" t="s">
        <v>80</v>
      </c>
      <c r="AW210" s="13" t="s">
        <v>4</v>
      </c>
      <c r="AX210" s="13" t="s">
        <v>78</v>
      </c>
      <c r="AY210" s="206" t="s">
        <v>117</v>
      </c>
    </row>
    <row r="211" spans="1:65" s="2" customFormat="1" ht="33" customHeight="1">
      <c r="A211" s="33"/>
      <c r="B211" s="34"/>
      <c r="C211" s="181" t="s">
        <v>353</v>
      </c>
      <c r="D211" s="181" t="s">
        <v>119</v>
      </c>
      <c r="E211" s="182" t="s">
        <v>354</v>
      </c>
      <c r="F211" s="183" t="s">
        <v>355</v>
      </c>
      <c r="G211" s="184" t="s">
        <v>336</v>
      </c>
      <c r="H211" s="185">
        <v>201.9</v>
      </c>
      <c r="I211" s="186"/>
      <c r="J211" s="187">
        <f>ROUND(I211*H211,2)</f>
        <v>0</v>
      </c>
      <c r="K211" s="188"/>
      <c r="L211" s="38"/>
      <c r="M211" s="189" t="s">
        <v>1</v>
      </c>
      <c r="N211" s="190" t="s">
        <v>38</v>
      </c>
      <c r="O211" s="70"/>
      <c r="P211" s="191">
        <f>O211*H211</f>
        <v>0</v>
      </c>
      <c r="Q211" s="191">
        <v>0</v>
      </c>
      <c r="R211" s="191">
        <f>Q211*H211</f>
        <v>0</v>
      </c>
      <c r="S211" s="191">
        <v>0</v>
      </c>
      <c r="T211" s="192">
        <f>S211*H211</f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93" t="s">
        <v>123</v>
      </c>
      <c r="AT211" s="193" t="s">
        <v>119</v>
      </c>
      <c r="AU211" s="193" t="s">
        <v>80</v>
      </c>
      <c r="AY211" s="16" t="s">
        <v>117</v>
      </c>
      <c r="BE211" s="194">
        <f>IF(N211="základní",J211,0)</f>
        <v>0</v>
      </c>
      <c r="BF211" s="194">
        <f>IF(N211="snížená",J211,0)</f>
        <v>0</v>
      </c>
      <c r="BG211" s="194">
        <f>IF(N211="zákl. přenesená",J211,0)</f>
        <v>0</v>
      </c>
      <c r="BH211" s="194">
        <f>IF(N211="sníž. přenesená",J211,0)</f>
        <v>0</v>
      </c>
      <c r="BI211" s="194">
        <f>IF(N211="nulová",J211,0)</f>
        <v>0</v>
      </c>
      <c r="BJ211" s="16" t="s">
        <v>78</v>
      </c>
      <c r="BK211" s="194">
        <f>ROUND(I211*H211,2)</f>
        <v>0</v>
      </c>
      <c r="BL211" s="16" t="s">
        <v>123</v>
      </c>
      <c r="BM211" s="193" t="s">
        <v>356</v>
      </c>
    </row>
    <row r="212" spans="1:65" s="13" customFormat="1" ht="11.25">
      <c r="B212" s="195"/>
      <c r="C212" s="196"/>
      <c r="D212" s="197" t="s">
        <v>139</v>
      </c>
      <c r="E212" s="198" t="s">
        <v>1</v>
      </c>
      <c r="F212" s="199" t="s">
        <v>357</v>
      </c>
      <c r="G212" s="196"/>
      <c r="H212" s="200">
        <v>201.9</v>
      </c>
      <c r="I212" s="201"/>
      <c r="J212" s="196"/>
      <c r="K212" s="196"/>
      <c r="L212" s="202"/>
      <c r="M212" s="203"/>
      <c r="N212" s="204"/>
      <c r="O212" s="204"/>
      <c r="P212" s="204"/>
      <c r="Q212" s="204"/>
      <c r="R212" s="204"/>
      <c r="S212" s="204"/>
      <c r="T212" s="205"/>
      <c r="AT212" s="206" t="s">
        <v>139</v>
      </c>
      <c r="AU212" s="206" t="s">
        <v>80</v>
      </c>
      <c r="AV212" s="13" t="s">
        <v>80</v>
      </c>
      <c r="AW212" s="13" t="s">
        <v>30</v>
      </c>
      <c r="AX212" s="13" t="s">
        <v>78</v>
      </c>
      <c r="AY212" s="206" t="s">
        <v>117</v>
      </c>
    </row>
    <row r="213" spans="1:65" s="2" customFormat="1" ht="33" customHeight="1">
      <c r="A213" s="33"/>
      <c r="B213" s="34"/>
      <c r="C213" s="181" t="s">
        <v>358</v>
      </c>
      <c r="D213" s="181" t="s">
        <v>119</v>
      </c>
      <c r="E213" s="182" t="s">
        <v>359</v>
      </c>
      <c r="F213" s="183" t="s">
        <v>360</v>
      </c>
      <c r="G213" s="184" t="s">
        <v>336</v>
      </c>
      <c r="H213" s="185">
        <v>114.24</v>
      </c>
      <c r="I213" s="186"/>
      <c r="J213" s="187">
        <f>ROUND(I213*H213,2)</f>
        <v>0</v>
      </c>
      <c r="K213" s="188"/>
      <c r="L213" s="38"/>
      <c r="M213" s="189" t="s">
        <v>1</v>
      </c>
      <c r="N213" s="190" t="s">
        <v>38</v>
      </c>
      <c r="O213" s="70"/>
      <c r="P213" s="191">
        <f>O213*H213</f>
        <v>0</v>
      </c>
      <c r="Q213" s="191">
        <v>0</v>
      </c>
      <c r="R213" s="191">
        <f>Q213*H213</f>
        <v>0</v>
      </c>
      <c r="S213" s="191">
        <v>0</v>
      </c>
      <c r="T213" s="192">
        <f>S213*H213</f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93" t="s">
        <v>123</v>
      </c>
      <c r="AT213" s="193" t="s">
        <v>119</v>
      </c>
      <c r="AU213" s="193" t="s">
        <v>80</v>
      </c>
      <c r="AY213" s="16" t="s">
        <v>117</v>
      </c>
      <c r="BE213" s="194">
        <f>IF(N213="základní",J213,0)</f>
        <v>0</v>
      </c>
      <c r="BF213" s="194">
        <f>IF(N213="snížená",J213,0)</f>
        <v>0</v>
      </c>
      <c r="BG213" s="194">
        <f>IF(N213="zákl. přenesená",J213,0)</f>
        <v>0</v>
      </c>
      <c r="BH213" s="194">
        <f>IF(N213="sníž. přenesená",J213,0)</f>
        <v>0</v>
      </c>
      <c r="BI213" s="194">
        <f>IF(N213="nulová",J213,0)</f>
        <v>0</v>
      </c>
      <c r="BJ213" s="16" t="s">
        <v>78</v>
      </c>
      <c r="BK213" s="194">
        <f>ROUND(I213*H213,2)</f>
        <v>0</v>
      </c>
      <c r="BL213" s="16" t="s">
        <v>123</v>
      </c>
      <c r="BM213" s="193" t="s">
        <v>361</v>
      </c>
    </row>
    <row r="214" spans="1:65" s="2" customFormat="1" ht="24.2" customHeight="1">
      <c r="A214" s="33"/>
      <c r="B214" s="34"/>
      <c r="C214" s="181" t="s">
        <v>362</v>
      </c>
      <c r="D214" s="181" t="s">
        <v>119</v>
      </c>
      <c r="E214" s="182" t="s">
        <v>363</v>
      </c>
      <c r="F214" s="183" t="s">
        <v>364</v>
      </c>
      <c r="G214" s="184" t="s">
        <v>336</v>
      </c>
      <c r="H214" s="185">
        <v>63.2</v>
      </c>
      <c r="I214" s="186"/>
      <c r="J214" s="187">
        <f>ROUND(I214*H214,2)</f>
        <v>0</v>
      </c>
      <c r="K214" s="188"/>
      <c r="L214" s="38"/>
      <c r="M214" s="189" t="s">
        <v>1</v>
      </c>
      <c r="N214" s="190" t="s">
        <v>38</v>
      </c>
      <c r="O214" s="70"/>
      <c r="P214" s="191">
        <f>O214*H214</f>
        <v>0</v>
      </c>
      <c r="Q214" s="191">
        <v>0</v>
      </c>
      <c r="R214" s="191">
        <f>Q214*H214</f>
        <v>0</v>
      </c>
      <c r="S214" s="191">
        <v>0</v>
      </c>
      <c r="T214" s="192">
        <f>S214*H214</f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93" t="s">
        <v>123</v>
      </c>
      <c r="AT214" s="193" t="s">
        <v>119</v>
      </c>
      <c r="AU214" s="193" t="s">
        <v>80</v>
      </c>
      <c r="AY214" s="16" t="s">
        <v>117</v>
      </c>
      <c r="BE214" s="194">
        <f>IF(N214="základní",J214,0)</f>
        <v>0</v>
      </c>
      <c r="BF214" s="194">
        <f>IF(N214="snížená",J214,0)</f>
        <v>0</v>
      </c>
      <c r="BG214" s="194">
        <f>IF(N214="zákl. přenesená",J214,0)</f>
        <v>0</v>
      </c>
      <c r="BH214" s="194">
        <f>IF(N214="sníž. přenesená",J214,0)</f>
        <v>0</v>
      </c>
      <c r="BI214" s="194">
        <f>IF(N214="nulová",J214,0)</f>
        <v>0</v>
      </c>
      <c r="BJ214" s="16" t="s">
        <v>78</v>
      </c>
      <c r="BK214" s="194">
        <f>ROUND(I214*H214,2)</f>
        <v>0</v>
      </c>
      <c r="BL214" s="16" t="s">
        <v>123</v>
      </c>
      <c r="BM214" s="193" t="s">
        <v>365</v>
      </c>
    </row>
    <row r="215" spans="1:65" s="13" customFormat="1" ht="11.25">
      <c r="B215" s="195"/>
      <c r="C215" s="196"/>
      <c r="D215" s="197" t="s">
        <v>139</v>
      </c>
      <c r="E215" s="198" t="s">
        <v>1</v>
      </c>
      <c r="F215" s="199" t="s">
        <v>366</v>
      </c>
      <c r="G215" s="196"/>
      <c r="H215" s="200">
        <v>63.2</v>
      </c>
      <c r="I215" s="201"/>
      <c r="J215" s="196"/>
      <c r="K215" s="196"/>
      <c r="L215" s="202"/>
      <c r="M215" s="203"/>
      <c r="N215" s="204"/>
      <c r="O215" s="204"/>
      <c r="P215" s="204"/>
      <c r="Q215" s="204"/>
      <c r="R215" s="204"/>
      <c r="S215" s="204"/>
      <c r="T215" s="205"/>
      <c r="AT215" s="206" t="s">
        <v>139</v>
      </c>
      <c r="AU215" s="206" t="s">
        <v>80</v>
      </c>
      <c r="AV215" s="13" t="s">
        <v>80</v>
      </c>
      <c r="AW215" s="13" t="s">
        <v>30</v>
      </c>
      <c r="AX215" s="13" t="s">
        <v>78</v>
      </c>
      <c r="AY215" s="206" t="s">
        <v>117</v>
      </c>
    </row>
    <row r="216" spans="1:65" s="2" customFormat="1" ht="37.9" customHeight="1">
      <c r="A216" s="33"/>
      <c r="B216" s="34"/>
      <c r="C216" s="181" t="s">
        <v>367</v>
      </c>
      <c r="D216" s="181" t="s">
        <v>119</v>
      </c>
      <c r="E216" s="182" t="s">
        <v>368</v>
      </c>
      <c r="F216" s="183" t="s">
        <v>369</v>
      </c>
      <c r="G216" s="184" t="s">
        <v>336</v>
      </c>
      <c r="H216" s="185">
        <v>59.4</v>
      </c>
      <c r="I216" s="186"/>
      <c r="J216" s="187">
        <f>ROUND(I216*H216,2)</f>
        <v>0</v>
      </c>
      <c r="K216" s="188"/>
      <c r="L216" s="38"/>
      <c r="M216" s="189" t="s">
        <v>1</v>
      </c>
      <c r="N216" s="190" t="s">
        <v>38</v>
      </c>
      <c r="O216" s="70"/>
      <c r="P216" s="191">
        <f>O216*H216</f>
        <v>0</v>
      </c>
      <c r="Q216" s="191">
        <v>0</v>
      </c>
      <c r="R216" s="191">
        <f>Q216*H216</f>
        <v>0</v>
      </c>
      <c r="S216" s="191">
        <v>0</v>
      </c>
      <c r="T216" s="192">
        <f>S216*H216</f>
        <v>0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93" t="s">
        <v>123</v>
      </c>
      <c r="AT216" s="193" t="s">
        <v>119</v>
      </c>
      <c r="AU216" s="193" t="s">
        <v>80</v>
      </c>
      <c r="AY216" s="16" t="s">
        <v>117</v>
      </c>
      <c r="BE216" s="194">
        <f>IF(N216="základní",J216,0)</f>
        <v>0</v>
      </c>
      <c r="BF216" s="194">
        <f>IF(N216="snížená",J216,0)</f>
        <v>0</v>
      </c>
      <c r="BG216" s="194">
        <f>IF(N216="zákl. přenesená",J216,0)</f>
        <v>0</v>
      </c>
      <c r="BH216" s="194">
        <f>IF(N216="sníž. přenesená",J216,0)</f>
        <v>0</v>
      </c>
      <c r="BI216" s="194">
        <f>IF(N216="nulová",J216,0)</f>
        <v>0</v>
      </c>
      <c r="BJ216" s="16" t="s">
        <v>78</v>
      </c>
      <c r="BK216" s="194">
        <f>ROUND(I216*H216,2)</f>
        <v>0</v>
      </c>
      <c r="BL216" s="16" t="s">
        <v>123</v>
      </c>
      <c r="BM216" s="193" t="s">
        <v>370</v>
      </c>
    </row>
    <row r="217" spans="1:65" s="12" customFormat="1" ht="22.9" customHeight="1">
      <c r="B217" s="165"/>
      <c r="C217" s="166"/>
      <c r="D217" s="167" t="s">
        <v>72</v>
      </c>
      <c r="E217" s="179" t="s">
        <v>371</v>
      </c>
      <c r="F217" s="179" t="s">
        <v>372</v>
      </c>
      <c r="G217" s="166"/>
      <c r="H217" s="166"/>
      <c r="I217" s="169"/>
      <c r="J217" s="180">
        <f>BK217</f>
        <v>0</v>
      </c>
      <c r="K217" s="166"/>
      <c r="L217" s="171"/>
      <c r="M217" s="172"/>
      <c r="N217" s="173"/>
      <c r="O217" s="173"/>
      <c r="P217" s="174">
        <f>P218</f>
        <v>0</v>
      </c>
      <c r="Q217" s="173"/>
      <c r="R217" s="174">
        <f>R218</f>
        <v>0</v>
      </c>
      <c r="S217" s="173"/>
      <c r="T217" s="175">
        <f>T218</f>
        <v>0</v>
      </c>
      <c r="AR217" s="176" t="s">
        <v>78</v>
      </c>
      <c r="AT217" s="177" t="s">
        <v>72</v>
      </c>
      <c r="AU217" s="177" t="s">
        <v>78</v>
      </c>
      <c r="AY217" s="176" t="s">
        <v>117</v>
      </c>
      <c r="BK217" s="178">
        <f>BK218</f>
        <v>0</v>
      </c>
    </row>
    <row r="218" spans="1:65" s="2" customFormat="1" ht="24.2" customHeight="1">
      <c r="A218" s="33"/>
      <c r="B218" s="34"/>
      <c r="C218" s="181" t="s">
        <v>373</v>
      </c>
      <c r="D218" s="181" t="s">
        <v>119</v>
      </c>
      <c r="E218" s="182" t="s">
        <v>374</v>
      </c>
      <c r="F218" s="183" t="s">
        <v>375</v>
      </c>
      <c r="G218" s="184" t="s">
        <v>336</v>
      </c>
      <c r="H218" s="185">
        <v>216.173</v>
      </c>
      <c r="I218" s="186"/>
      <c r="J218" s="187">
        <f>ROUND(I218*H218,2)</f>
        <v>0</v>
      </c>
      <c r="K218" s="188"/>
      <c r="L218" s="38"/>
      <c r="M218" s="189" t="s">
        <v>1</v>
      </c>
      <c r="N218" s="190" t="s">
        <v>38</v>
      </c>
      <c r="O218" s="70"/>
      <c r="P218" s="191">
        <f>O218*H218</f>
        <v>0</v>
      </c>
      <c r="Q218" s="191">
        <v>0</v>
      </c>
      <c r="R218" s="191">
        <f>Q218*H218</f>
        <v>0</v>
      </c>
      <c r="S218" s="191">
        <v>0</v>
      </c>
      <c r="T218" s="192">
        <f>S218*H218</f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93" t="s">
        <v>123</v>
      </c>
      <c r="AT218" s="193" t="s">
        <v>119</v>
      </c>
      <c r="AU218" s="193" t="s">
        <v>80</v>
      </c>
      <c r="AY218" s="16" t="s">
        <v>117</v>
      </c>
      <c r="BE218" s="194">
        <f>IF(N218="základní",J218,0)</f>
        <v>0</v>
      </c>
      <c r="BF218" s="194">
        <f>IF(N218="snížená",J218,0)</f>
        <v>0</v>
      </c>
      <c r="BG218" s="194">
        <f>IF(N218="zákl. přenesená",J218,0)</f>
        <v>0</v>
      </c>
      <c r="BH218" s="194">
        <f>IF(N218="sníž. přenesená",J218,0)</f>
        <v>0</v>
      </c>
      <c r="BI218" s="194">
        <f>IF(N218="nulová",J218,0)</f>
        <v>0</v>
      </c>
      <c r="BJ218" s="16" t="s">
        <v>78</v>
      </c>
      <c r="BK218" s="194">
        <f>ROUND(I218*H218,2)</f>
        <v>0</v>
      </c>
      <c r="BL218" s="16" t="s">
        <v>123</v>
      </c>
      <c r="BM218" s="193" t="s">
        <v>376</v>
      </c>
    </row>
    <row r="219" spans="1:65" s="12" customFormat="1" ht="25.9" customHeight="1">
      <c r="B219" s="165"/>
      <c r="C219" s="166"/>
      <c r="D219" s="167" t="s">
        <v>72</v>
      </c>
      <c r="E219" s="168" t="s">
        <v>377</v>
      </c>
      <c r="F219" s="168" t="s">
        <v>378</v>
      </c>
      <c r="G219" s="166"/>
      <c r="H219" s="166"/>
      <c r="I219" s="169"/>
      <c r="J219" s="170">
        <f>BK219</f>
        <v>0</v>
      </c>
      <c r="K219" s="166"/>
      <c r="L219" s="171"/>
      <c r="M219" s="172"/>
      <c r="N219" s="173"/>
      <c r="O219" s="173"/>
      <c r="P219" s="174">
        <f>SUM(P220:P281)</f>
        <v>0</v>
      </c>
      <c r="Q219" s="173"/>
      <c r="R219" s="174">
        <f>SUM(R220:R281)</f>
        <v>30.928017000000001</v>
      </c>
      <c r="S219" s="173"/>
      <c r="T219" s="175">
        <f>SUM(T220:T281)</f>
        <v>6.6000000000000005</v>
      </c>
      <c r="AR219" s="176" t="s">
        <v>78</v>
      </c>
      <c r="AT219" s="177" t="s">
        <v>72</v>
      </c>
      <c r="AU219" s="177" t="s">
        <v>73</v>
      </c>
      <c r="AY219" s="176" t="s">
        <v>117</v>
      </c>
      <c r="BK219" s="178">
        <f>SUM(BK220:BK281)</f>
        <v>0</v>
      </c>
    </row>
    <row r="220" spans="1:65" s="2" customFormat="1" ht="24.2" customHeight="1">
      <c r="A220" s="33"/>
      <c r="B220" s="34"/>
      <c r="C220" s="181" t="s">
        <v>379</v>
      </c>
      <c r="D220" s="181" t="s">
        <v>119</v>
      </c>
      <c r="E220" s="182" t="s">
        <v>380</v>
      </c>
      <c r="F220" s="183" t="s">
        <v>381</v>
      </c>
      <c r="G220" s="184" t="s">
        <v>382</v>
      </c>
      <c r="H220" s="185">
        <v>3</v>
      </c>
      <c r="I220" s="186"/>
      <c r="J220" s="187">
        <f t="shared" ref="J220:J239" si="10">ROUND(I220*H220,2)</f>
        <v>0</v>
      </c>
      <c r="K220" s="188"/>
      <c r="L220" s="38"/>
      <c r="M220" s="189" t="s">
        <v>1</v>
      </c>
      <c r="N220" s="190" t="s">
        <v>38</v>
      </c>
      <c r="O220" s="70"/>
      <c r="P220" s="191">
        <f t="shared" ref="P220:P239" si="11">O220*H220</f>
        <v>0</v>
      </c>
      <c r="Q220" s="191">
        <v>0</v>
      </c>
      <c r="R220" s="191">
        <f t="shared" ref="R220:R239" si="12">Q220*H220</f>
        <v>0</v>
      </c>
      <c r="S220" s="191">
        <v>0</v>
      </c>
      <c r="T220" s="192">
        <f t="shared" ref="T220:T239" si="13">S220*H220</f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93" t="s">
        <v>123</v>
      </c>
      <c r="AT220" s="193" t="s">
        <v>119</v>
      </c>
      <c r="AU220" s="193" t="s">
        <v>78</v>
      </c>
      <c r="AY220" s="16" t="s">
        <v>117</v>
      </c>
      <c r="BE220" s="194">
        <f t="shared" ref="BE220:BE239" si="14">IF(N220="základní",J220,0)</f>
        <v>0</v>
      </c>
      <c r="BF220" s="194">
        <f t="shared" ref="BF220:BF239" si="15">IF(N220="snížená",J220,0)</f>
        <v>0</v>
      </c>
      <c r="BG220" s="194">
        <f t="shared" ref="BG220:BG239" si="16">IF(N220="zákl. přenesená",J220,0)</f>
        <v>0</v>
      </c>
      <c r="BH220" s="194">
        <f t="shared" ref="BH220:BH239" si="17">IF(N220="sníž. přenesená",J220,0)</f>
        <v>0</v>
      </c>
      <c r="BI220" s="194">
        <f t="shared" ref="BI220:BI239" si="18">IF(N220="nulová",J220,0)</f>
        <v>0</v>
      </c>
      <c r="BJ220" s="16" t="s">
        <v>78</v>
      </c>
      <c r="BK220" s="194">
        <f t="shared" ref="BK220:BK239" si="19">ROUND(I220*H220,2)</f>
        <v>0</v>
      </c>
      <c r="BL220" s="16" t="s">
        <v>123</v>
      </c>
      <c r="BM220" s="193" t="s">
        <v>383</v>
      </c>
    </row>
    <row r="221" spans="1:65" s="2" customFormat="1" ht="37.9" customHeight="1">
      <c r="A221" s="33"/>
      <c r="B221" s="34"/>
      <c r="C221" s="181" t="s">
        <v>384</v>
      </c>
      <c r="D221" s="181" t="s">
        <v>119</v>
      </c>
      <c r="E221" s="182" t="s">
        <v>385</v>
      </c>
      <c r="F221" s="183" t="s">
        <v>386</v>
      </c>
      <c r="G221" s="184" t="s">
        <v>214</v>
      </c>
      <c r="H221" s="185">
        <v>18</v>
      </c>
      <c r="I221" s="186"/>
      <c r="J221" s="187">
        <f t="shared" si="10"/>
        <v>0</v>
      </c>
      <c r="K221" s="188"/>
      <c r="L221" s="38"/>
      <c r="M221" s="189" t="s">
        <v>1</v>
      </c>
      <c r="N221" s="190" t="s">
        <v>38</v>
      </c>
      <c r="O221" s="70"/>
      <c r="P221" s="191">
        <f t="shared" si="11"/>
        <v>0</v>
      </c>
      <c r="Q221" s="191">
        <v>0</v>
      </c>
      <c r="R221" s="191">
        <f t="shared" si="12"/>
        <v>0</v>
      </c>
      <c r="S221" s="191">
        <v>0</v>
      </c>
      <c r="T221" s="192">
        <f t="shared" si="13"/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93" t="s">
        <v>123</v>
      </c>
      <c r="AT221" s="193" t="s">
        <v>119</v>
      </c>
      <c r="AU221" s="193" t="s">
        <v>78</v>
      </c>
      <c r="AY221" s="16" t="s">
        <v>117</v>
      </c>
      <c r="BE221" s="194">
        <f t="shared" si="14"/>
        <v>0</v>
      </c>
      <c r="BF221" s="194">
        <f t="shared" si="15"/>
        <v>0</v>
      </c>
      <c r="BG221" s="194">
        <f t="shared" si="16"/>
        <v>0</v>
      </c>
      <c r="BH221" s="194">
        <f t="shared" si="17"/>
        <v>0</v>
      </c>
      <c r="BI221" s="194">
        <f t="shared" si="18"/>
        <v>0</v>
      </c>
      <c r="BJ221" s="16" t="s">
        <v>78</v>
      </c>
      <c r="BK221" s="194">
        <f t="shared" si="19"/>
        <v>0</v>
      </c>
      <c r="BL221" s="16" t="s">
        <v>123</v>
      </c>
      <c r="BM221" s="193" t="s">
        <v>387</v>
      </c>
    </row>
    <row r="222" spans="1:65" s="2" customFormat="1" ht="37.9" customHeight="1">
      <c r="A222" s="33"/>
      <c r="B222" s="34"/>
      <c r="C222" s="181" t="s">
        <v>388</v>
      </c>
      <c r="D222" s="181" t="s">
        <v>119</v>
      </c>
      <c r="E222" s="182" t="s">
        <v>389</v>
      </c>
      <c r="F222" s="183" t="s">
        <v>390</v>
      </c>
      <c r="G222" s="184" t="s">
        <v>214</v>
      </c>
      <c r="H222" s="185">
        <v>24</v>
      </c>
      <c r="I222" s="186"/>
      <c r="J222" s="187">
        <f t="shared" si="10"/>
        <v>0</v>
      </c>
      <c r="K222" s="188"/>
      <c r="L222" s="38"/>
      <c r="M222" s="189" t="s">
        <v>1</v>
      </c>
      <c r="N222" s="190" t="s">
        <v>38</v>
      </c>
      <c r="O222" s="70"/>
      <c r="P222" s="191">
        <f t="shared" si="11"/>
        <v>0</v>
      </c>
      <c r="Q222" s="191">
        <v>0</v>
      </c>
      <c r="R222" s="191">
        <f t="shared" si="12"/>
        <v>0</v>
      </c>
      <c r="S222" s="191">
        <v>0</v>
      </c>
      <c r="T222" s="192">
        <f t="shared" si="13"/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93" t="s">
        <v>123</v>
      </c>
      <c r="AT222" s="193" t="s">
        <v>119</v>
      </c>
      <c r="AU222" s="193" t="s">
        <v>78</v>
      </c>
      <c r="AY222" s="16" t="s">
        <v>117</v>
      </c>
      <c r="BE222" s="194">
        <f t="shared" si="14"/>
        <v>0</v>
      </c>
      <c r="BF222" s="194">
        <f t="shared" si="15"/>
        <v>0</v>
      </c>
      <c r="BG222" s="194">
        <f t="shared" si="16"/>
        <v>0</v>
      </c>
      <c r="BH222" s="194">
        <f t="shared" si="17"/>
        <v>0</v>
      </c>
      <c r="BI222" s="194">
        <f t="shared" si="18"/>
        <v>0</v>
      </c>
      <c r="BJ222" s="16" t="s">
        <v>78</v>
      </c>
      <c r="BK222" s="194">
        <f t="shared" si="19"/>
        <v>0</v>
      </c>
      <c r="BL222" s="16" t="s">
        <v>123</v>
      </c>
      <c r="BM222" s="193" t="s">
        <v>391</v>
      </c>
    </row>
    <row r="223" spans="1:65" s="2" customFormat="1" ht="33" customHeight="1">
      <c r="A223" s="33"/>
      <c r="B223" s="34"/>
      <c r="C223" s="181" t="s">
        <v>392</v>
      </c>
      <c r="D223" s="181" t="s">
        <v>119</v>
      </c>
      <c r="E223" s="182" t="s">
        <v>393</v>
      </c>
      <c r="F223" s="183" t="s">
        <v>394</v>
      </c>
      <c r="G223" s="184" t="s">
        <v>214</v>
      </c>
      <c r="H223" s="185">
        <v>3</v>
      </c>
      <c r="I223" s="186"/>
      <c r="J223" s="187">
        <f t="shared" si="10"/>
        <v>0</v>
      </c>
      <c r="K223" s="188"/>
      <c r="L223" s="38"/>
      <c r="M223" s="189" t="s">
        <v>1</v>
      </c>
      <c r="N223" s="190" t="s">
        <v>38</v>
      </c>
      <c r="O223" s="70"/>
      <c r="P223" s="191">
        <f t="shared" si="11"/>
        <v>0</v>
      </c>
      <c r="Q223" s="191">
        <v>0</v>
      </c>
      <c r="R223" s="191">
        <f t="shared" si="12"/>
        <v>0</v>
      </c>
      <c r="S223" s="191">
        <v>0</v>
      </c>
      <c r="T223" s="192">
        <f t="shared" si="13"/>
        <v>0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193" t="s">
        <v>123</v>
      </c>
      <c r="AT223" s="193" t="s">
        <v>119</v>
      </c>
      <c r="AU223" s="193" t="s">
        <v>78</v>
      </c>
      <c r="AY223" s="16" t="s">
        <v>117</v>
      </c>
      <c r="BE223" s="194">
        <f t="shared" si="14"/>
        <v>0</v>
      </c>
      <c r="BF223" s="194">
        <f t="shared" si="15"/>
        <v>0</v>
      </c>
      <c r="BG223" s="194">
        <f t="shared" si="16"/>
        <v>0</v>
      </c>
      <c r="BH223" s="194">
        <f t="shared" si="17"/>
        <v>0</v>
      </c>
      <c r="BI223" s="194">
        <f t="shared" si="18"/>
        <v>0</v>
      </c>
      <c r="BJ223" s="16" t="s">
        <v>78</v>
      </c>
      <c r="BK223" s="194">
        <f t="shared" si="19"/>
        <v>0</v>
      </c>
      <c r="BL223" s="16" t="s">
        <v>123</v>
      </c>
      <c r="BM223" s="193" t="s">
        <v>395</v>
      </c>
    </row>
    <row r="224" spans="1:65" s="2" customFormat="1" ht="24.2" customHeight="1">
      <c r="A224" s="33"/>
      <c r="B224" s="34"/>
      <c r="C224" s="207" t="s">
        <v>396</v>
      </c>
      <c r="D224" s="207" t="s">
        <v>174</v>
      </c>
      <c r="E224" s="208" t="s">
        <v>397</v>
      </c>
      <c r="F224" s="209" t="s">
        <v>398</v>
      </c>
      <c r="G224" s="210" t="s">
        <v>214</v>
      </c>
      <c r="H224" s="211">
        <v>3</v>
      </c>
      <c r="I224" s="212"/>
      <c r="J224" s="213">
        <f t="shared" si="10"/>
        <v>0</v>
      </c>
      <c r="K224" s="214"/>
      <c r="L224" s="215"/>
      <c r="M224" s="216" t="s">
        <v>1</v>
      </c>
      <c r="N224" s="217" t="s">
        <v>38</v>
      </c>
      <c r="O224" s="70"/>
      <c r="P224" s="191">
        <f t="shared" si="11"/>
        <v>0</v>
      </c>
      <c r="Q224" s="191">
        <v>3.7000000000000002E-3</v>
      </c>
      <c r="R224" s="191">
        <f t="shared" si="12"/>
        <v>1.11E-2</v>
      </c>
      <c r="S224" s="191">
        <v>0</v>
      </c>
      <c r="T224" s="192">
        <f t="shared" si="13"/>
        <v>0</v>
      </c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R224" s="193" t="s">
        <v>150</v>
      </c>
      <c r="AT224" s="193" t="s">
        <v>174</v>
      </c>
      <c r="AU224" s="193" t="s">
        <v>78</v>
      </c>
      <c r="AY224" s="16" t="s">
        <v>117</v>
      </c>
      <c r="BE224" s="194">
        <f t="shared" si="14"/>
        <v>0</v>
      </c>
      <c r="BF224" s="194">
        <f t="shared" si="15"/>
        <v>0</v>
      </c>
      <c r="BG224" s="194">
        <f t="shared" si="16"/>
        <v>0</v>
      </c>
      <c r="BH224" s="194">
        <f t="shared" si="17"/>
        <v>0</v>
      </c>
      <c r="BI224" s="194">
        <f t="shared" si="18"/>
        <v>0</v>
      </c>
      <c r="BJ224" s="16" t="s">
        <v>78</v>
      </c>
      <c r="BK224" s="194">
        <f t="shared" si="19"/>
        <v>0</v>
      </c>
      <c r="BL224" s="16" t="s">
        <v>123</v>
      </c>
      <c r="BM224" s="193" t="s">
        <v>399</v>
      </c>
    </row>
    <row r="225" spans="1:65" s="2" customFormat="1" ht="33" customHeight="1">
      <c r="A225" s="33"/>
      <c r="B225" s="34"/>
      <c r="C225" s="181" t="s">
        <v>158</v>
      </c>
      <c r="D225" s="181" t="s">
        <v>119</v>
      </c>
      <c r="E225" s="182" t="s">
        <v>400</v>
      </c>
      <c r="F225" s="183" t="s">
        <v>401</v>
      </c>
      <c r="G225" s="184" t="s">
        <v>214</v>
      </c>
      <c r="H225" s="185">
        <v>4</v>
      </c>
      <c r="I225" s="186"/>
      <c r="J225" s="187">
        <f t="shared" si="10"/>
        <v>0</v>
      </c>
      <c r="K225" s="188"/>
      <c r="L225" s="38"/>
      <c r="M225" s="189" t="s">
        <v>1</v>
      </c>
      <c r="N225" s="190" t="s">
        <v>38</v>
      </c>
      <c r="O225" s="70"/>
      <c r="P225" s="191">
        <f t="shared" si="11"/>
        <v>0</v>
      </c>
      <c r="Q225" s="191">
        <v>0</v>
      </c>
      <c r="R225" s="191">
        <f t="shared" si="12"/>
        <v>0</v>
      </c>
      <c r="S225" s="191">
        <v>0</v>
      </c>
      <c r="T225" s="192">
        <f t="shared" si="13"/>
        <v>0</v>
      </c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R225" s="193" t="s">
        <v>123</v>
      </c>
      <c r="AT225" s="193" t="s">
        <v>119</v>
      </c>
      <c r="AU225" s="193" t="s">
        <v>78</v>
      </c>
      <c r="AY225" s="16" t="s">
        <v>117</v>
      </c>
      <c r="BE225" s="194">
        <f t="shared" si="14"/>
        <v>0</v>
      </c>
      <c r="BF225" s="194">
        <f t="shared" si="15"/>
        <v>0</v>
      </c>
      <c r="BG225" s="194">
        <f t="shared" si="16"/>
        <v>0</v>
      </c>
      <c r="BH225" s="194">
        <f t="shared" si="17"/>
        <v>0</v>
      </c>
      <c r="BI225" s="194">
        <f t="shared" si="18"/>
        <v>0</v>
      </c>
      <c r="BJ225" s="16" t="s">
        <v>78</v>
      </c>
      <c r="BK225" s="194">
        <f t="shared" si="19"/>
        <v>0</v>
      </c>
      <c r="BL225" s="16" t="s">
        <v>123</v>
      </c>
      <c r="BM225" s="193" t="s">
        <v>402</v>
      </c>
    </row>
    <row r="226" spans="1:65" s="2" customFormat="1" ht="24.2" customHeight="1">
      <c r="A226" s="33"/>
      <c r="B226" s="34"/>
      <c r="C226" s="181" t="s">
        <v>403</v>
      </c>
      <c r="D226" s="181" t="s">
        <v>119</v>
      </c>
      <c r="E226" s="182" t="s">
        <v>404</v>
      </c>
      <c r="F226" s="183" t="s">
        <v>405</v>
      </c>
      <c r="G226" s="184" t="s">
        <v>214</v>
      </c>
      <c r="H226" s="185">
        <v>3</v>
      </c>
      <c r="I226" s="186"/>
      <c r="J226" s="187">
        <f t="shared" si="10"/>
        <v>0</v>
      </c>
      <c r="K226" s="188"/>
      <c r="L226" s="38"/>
      <c r="M226" s="189" t="s">
        <v>1</v>
      </c>
      <c r="N226" s="190" t="s">
        <v>38</v>
      </c>
      <c r="O226" s="70"/>
      <c r="P226" s="191">
        <f t="shared" si="11"/>
        <v>0</v>
      </c>
      <c r="Q226" s="191">
        <v>0</v>
      </c>
      <c r="R226" s="191">
        <f t="shared" si="12"/>
        <v>0</v>
      </c>
      <c r="S226" s="191">
        <v>0</v>
      </c>
      <c r="T226" s="192">
        <f t="shared" si="13"/>
        <v>0</v>
      </c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R226" s="193" t="s">
        <v>123</v>
      </c>
      <c r="AT226" s="193" t="s">
        <v>119</v>
      </c>
      <c r="AU226" s="193" t="s">
        <v>78</v>
      </c>
      <c r="AY226" s="16" t="s">
        <v>117</v>
      </c>
      <c r="BE226" s="194">
        <f t="shared" si="14"/>
        <v>0</v>
      </c>
      <c r="BF226" s="194">
        <f t="shared" si="15"/>
        <v>0</v>
      </c>
      <c r="BG226" s="194">
        <f t="shared" si="16"/>
        <v>0</v>
      </c>
      <c r="BH226" s="194">
        <f t="shared" si="17"/>
        <v>0</v>
      </c>
      <c r="BI226" s="194">
        <f t="shared" si="18"/>
        <v>0</v>
      </c>
      <c r="BJ226" s="16" t="s">
        <v>78</v>
      </c>
      <c r="BK226" s="194">
        <f t="shared" si="19"/>
        <v>0</v>
      </c>
      <c r="BL226" s="16" t="s">
        <v>123</v>
      </c>
      <c r="BM226" s="193" t="s">
        <v>406</v>
      </c>
    </row>
    <row r="227" spans="1:65" s="2" customFormat="1" ht="16.5" customHeight="1">
      <c r="A227" s="33"/>
      <c r="B227" s="34"/>
      <c r="C227" s="207" t="s">
        <v>407</v>
      </c>
      <c r="D227" s="207" t="s">
        <v>174</v>
      </c>
      <c r="E227" s="208" t="s">
        <v>408</v>
      </c>
      <c r="F227" s="209" t="s">
        <v>409</v>
      </c>
      <c r="G227" s="210" t="s">
        <v>214</v>
      </c>
      <c r="H227" s="211">
        <v>3</v>
      </c>
      <c r="I227" s="212"/>
      <c r="J227" s="213">
        <f t="shared" si="10"/>
        <v>0</v>
      </c>
      <c r="K227" s="214"/>
      <c r="L227" s="215"/>
      <c r="M227" s="216" t="s">
        <v>1</v>
      </c>
      <c r="N227" s="217" t="s">
        <v>38</v>
      </c>
      <c r="O227" s="70"/>
      <c r="P227" s="191">
        <f t="shared" si="11"/>
        <v>0</v>
      </c>
      <c r="Q227" s="191">
        <v>5.8000000000000003E-2</v>
      </c>
      <c r="R227" s="191">
        <f t="shared" si="12"/>
        <v>0.17400000000000002</v>
      </c>
      <c r="S227" s="191">
        <v>0</v>
      </c>
      <c r="T227" s="192">
        <f t="shared" si="13"/>
        <v>0</v>
      </c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R227" s="193" t="s">
        <v>150</v>
      </c>
      <c r="AT227" s="193" t="s">
        <v>174</v>
      </c>
      <c r="AU227" s="193" t="s">
        <v>78</v>
      </c>
      <c r="AY227" s="16" t="s">
        <v>117</v>
      </c>
      <c r="BE227" s="194">
        <f t="shared" si="14"/>
        <v>0</v>
      </c>
      <c r="BF227" s="194">
        <f t="shared" si="15"/>
        <v>0</v>
      </c>
      <c r="BG227" s="194">
        <f t="shared" si="16"/>
        <v>0</v>
      </c>
      <c r="BH227" s="194">
        <f t="shared" si="17"/>
        <v>0</v>
      </c>
      <c r="BI227" s="194">
        <f t="shared" si="18"/>
        <v>0</v>
      </c>
      <c r="BJ227" s="16" t="s">
        <v>78</v>
      </c>
      <c r="BK227" s="194">
        <f t="shared" si="19"/>
        <v>0</v>
      </c>
      <c r="BL227" s="16" t="s">
        <v>123</v>
      </c>
      <c r="BM227" s="193" t="s">
        <v>410</v>
      </c>
    </row>
    <row r="228" spans="1:65" s="2" customFormat="1" ht="24.2" customHeight="1">
      <c r="A228" s="33"/>
      <c r="B228" s="34"/>
      <c r="C228" s="181" t="s">
        <v>411</v>
      </c>
      <c r="D228" s="181" t="s">
        <v>119</v>
      </c>
      <c r="E228" s="182" t="s">
        <v>412</v>
      </c>
      <c r="F228" s="183" t="s">
        <v>413</v>
      </c>
      <c r="G228" s="184" t="s">
        <v>214</v>
      </c>
      <c r="H228" s="185">
        <v>4</v>
      </c>
      <c r="I228" s="186"/>
      <c r="J228" s="187">
        <f t="shared" si="10"/>
        <v>0</v>
      </c>
      <c r="K228" s="188"/>
      <c r="L228" s="38"/>
      <c r="M228" s="189" t="s">
        <v>1</v>
      </c>
      <c r="N228" s="190" t="s">
        <v>38</v>
      </c>
      <c r="O228" s="70"/>
      <c r="P228" s="191">
        <f t="shared" si="11"/>
        <v>0</v>
      </c>
      <c r="Q228" s="191">
        <v>0</v>
      </c>
      <c r="R228" s="191">
        <f t="shared" si="12"/>
        <v>0</v>
      </c>
      <c r="S228" s="191">
        <v>0</v>
      </c>
      <c r="T228" s="192">
        <f t="shared" si="13"/>
        <v>0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93" t="s">
        <v>123</v>
      </c>
      <c r="AT228" s="193" t="s">
        <v>119</v>
      </c>
      <c r="AU228" s="193" t="s">
        <v>78</v>
      </c>
      <c r="AY228" s="16" t="s">
        <v>117</v>
      </c>
      <c r="BE228" s="194">
        <f t="shared" si="14"/>
        <v>0</v>
      </c>
      <c r="BF228" s="194">
        <f t="shared" si="15"/>
        <v>0</v>
      </c>
      <c r="BG228" s="194">
        <f t="shared" si="16"/>
        <v>0</v>
      </c>
      <c r="BH228" s="194">
        <f t="shared" si="17"/>
        <v>0</v>
      </c>
      <c r="BI228" s="194">
        <f t="shared" si="18"/>
        <v>0</v>
      </c>
      <c r="BJ228" s="16" t="s">
        <v>78</v>
      </c>
      <c r="BK228" s="194">
        <f t="shared" si="19"/>
        <v>0</v>
      </c>
      <c r="BL228" s="16" t="s">
        <v>123</v>
      </c>
      <c r="BM228" s="193" t="s">
        <v>414</v>
      </c>
    </row>
    <row r="229" spans="1:65" s="2" customFormat="1" ht="24.2" customHeight="1">
      <c r="A229" s="33"/>
      <c r="B229" s="34"/>
      <c r="C229" s="207" t="s">
        <v>415</v>
      </c>
      <c r="D229" s="207" t="s">
        <v>174</v>
      </c>
      <c r="E229" s="208" t="s">
        <v>416</v>
      </c>
      <c r="F229" s="209" t="s">
        <v>417</v>
      </c>
      <c r="G229" s="210" t="s">
        <v>214</v>
      </c>
      <c r="H229" s="211">
        <v>4</v>
      </c>
      <c r="I229" s="212"/>
      <c r="J229" s="213">
        <f t="shared" si="10"/>
        <v>0</v>
      </c>
      <c r="K229" s="214"/>
      <c r="L229" s="215"/>
      <c r="M229" s="216" t="s">
        <v>1</v>
      </c>
      <c r="N229" s="217" t="s">
        <v>38</v>
      </c>
      <c r="O229" s="70"/>
      <c r="P229" s="191">
        <f t="shared" si="11"/>
        <v>0</v>
      </c>
      <c r="Q229" s="191">
        <v>8.0000000000000002E-3</v>
      </c>
      <c r="R229" s="191">
        <f t="shared" si="12"/>
        <v>3.2000000000000001E-2</v>
      </c>
      <c r="S229" s="191">
        <v>0</v>
      </c>
      <c r="T229" s="192">
        <f t="shared" si="13"/>
        <v>0</v>
      </c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R229" s="193" t="s">
        <v>150</v>
      </c>
      <c r="AT229" s="193" t="s">
        <v>174</v>
      </c>
      <c r="AU229" s="193" t="s">
        <v>78</v>
      </c>
      <c r="AY229" s="16" t="s">
        <v>117</v>
      </c>
      <c r="BE229" s="194">
        <f t="shared" si="14"/>
        <v>0</v>
      </c>
      <c r="BF229" s="194">
        <f t="shared" si="15"/>
        <v>0</v>
      </c>
      <c r="BG229" s="194">
        <f t="shared" si="16"/>
        <v>0</v>
      </c>
      <c r="BH229" s="194">
        <f t="shared" si="17"/>
        <v>0</v>
      </c>
      <c r="BI229" s="194">
        <f t="shared" si="18"/>
        <v>0</v>
      </c>
      <c r="BJ229" s="16" t="s">
        <v>78</v>
      </c>
      <c r="BK229" s="194">
        <f t="shared" si="19"/>
        <v>0</v>
      </c>
      <c r="BL229" s="16" t="s">
        <v>123</v>
      </c>
      <c r="BM229" s="193" t="s">
        <v>418</v>
      </c>
    </row>
    <row r="230" spans="1:65" s="2" customFormat="1" ht="16.5" customHeight="1">
      <c r="A230" s="33"/>
      <c r="B230" s="34"/>
      <c r="C230" s="181" t="s">
        <v>419</v>
      </c>
      <c r="D230" s="181" t="s">
        <v>119</v>
      </c>
      <c r="E230" s="182" t="s">
        <v>420</v>
      </c>
      <c r="F230" s="183" t="s">
        <v>421</v>
      </c>
      <c r="G230" s="184" t="s">
        <v>214</v>
      </c>
      <c r="H230" s="185">
        <v>3</v>
      </c>
      <c r="I230" s="186"/>
      <c r="J230" s="187">
        <f t="shared" si="10"/>
        <v>0</v>
      </c>
      <c r="K230" s="188"/>
      <c r="L230" s="38"/>
      <c r="M230" s="189" t="s">
        <v>1</v>
      </c>
      <c r="N230" s="190" t="s">
        <v>38</v>
      </c>
      <c r="O230" s="70"/>
      <c r="P230" s="191">
        <f t="shared" si="11"/>
        <v>0</v>
      </c>
      <c r="Q230" s="191">
        <v>0</v>
      </c>
      <c r="R230" s="191">
        <f t="shared" si="12"/>
        <v>0</v>
      </c>
      <c r="S230" s="191">
        <v>0</v>
      </c>
      <c r="T230" s="192">
        <f t="shared" si="13"/>
        <v>0</v>
      </c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R230" s="193" t="s">
        <v>123</v>
      </c>
      <c r="AT230" s="193" t="s">
        <v>119</v>
      </c>
      <c r="AU230" s="193" t="s">
        <v>78</v>
      </c>
      <c r="AY230" s="16" t="s">
        <v>117</v>
      </c>
      <c r="BE230" s="194">
        <f t="shared" si="14"/>
        <v>0</v>
      </c>
      <c r="BF230" s="194">
        <f t="shared" si="15"/>
        <v>0</v>
      </c>
      <c r="BG230" s="194">
        <f t="shared" si="16"/>
        <v>0</v>
      </c>
      <c r="BH230" s="194">
        <f t="shared" si="17"/>
        <v>0</v>
      </c>
      <c r="BI230" s="194">
        <f t="shared" si="18"/>
        <v>0</v>
      </c>
      <c r="BJ230" s="16" t="s">
        <v>78</v>
      </c>
      <c r="BK230" s="194">
        <f t="shared" si="19"/>
        <v>0</v>
      </c>
      <c r="BL230" s="16" t="s">
        <v>123</v>
      </c>
      <c r="BM230" s="193" t="s">
        <v>422</v>
      </c>
    </row>
    <row r="231" spans="1:65" s="2" customFormat="1" ht="37.9" customHeight="1">
      <c r="A231" s="33"/>
      <c r="B231" s="34"/>
      <c r="C231" s="181" t="s">
        <v>423</v>
      </c>
      <c r="D231" s="181" t="s">
        <v>119</v>
      </c>
      <c r="E231" s="182" t="s">
        <v>424</v>
      </c>
      <c r="F231" s="183" t="s">
        <v>425</v>
      </c>
      <c r="G231" s="184" t="s">
        <v>148</v>
      </c>
      <c r="H231" s="185">
        <v>165</v>
      </c>
      <c r="I231" s="186"/>
      <c r="J231" s="187">
        <f t="shared" si="10"/>
        <v>0</v>
      </c>
      <c r="K231" s="188"/>
      <c r="L231" s="38"/>
      <c r="M231" s="189" t="s">
        <v>1</v>
      </c>
      <c r="N231" s="190" t="s">
        <v>38</v>
      </c>
      <c r="O231" s="70"/>
      <c r="P231" s="191">
        <f t="shared" si="11"/>
        <v>0</v>
      </c>
      <c r="Q231" s="191">
        <v>2.0000000000000002E-5</v>
      </c>
      <c r="R231" s="191">
        <f t="shared" si="12"/>
        <v>3.3000000000000004E-3</v>
      </c>
      <c r="S231" s="191">
        <v>0</v>
      </c>
      <c r="T231" s="192">
        <f t="shared" si="13"/>
        <v>0</v>
      </c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R231" s="193" t="s">
        <v>123</v>
      </c>
      <c r="AT231" s="193" t="s">
        <v>119</v>
      </c>
      <c r="AU231" s="193" t="s">
        <v>78</v>
      </c>
      <c r="AY231" s="16" t="s">
        <v>117</v>
      </c>
      <c r="BE231" s="194">
        <f t="shared" si="14"/>
        <v>0</v>
      </c>
      <c r="BF231" s="194">
        <f t="shared" si="15"/>
        <v>0</v>
      </c>
      <c r="BG231" s="194">
        <f t="shared" si="16"/>
        <v>0</v>
      </c>
      <c r="BH231" s="194">
        <f t="shared" si="17"/>
        <v>0</v>
      </c>
      <c r="BI231" s="194">
        <f t="shared" si="18"/>
        <v>0</v>
      </c>
      <c r="BJ231" s="16" t="s">
        <v>78</v>
      </c>
      <c r="BK231" s="194">
        <f t="shared" si="19"/>
        <v>0</v>
      </c>
      <c r="BL231" s="16" t="s">
        <v>123</v>
      </c>
      <c r="BM231" s="193" t="s">
        <v>426</v>
      </c>
    </row>
    <row r="232" spans="1:65" s="2" customFormat="1" ht="16.5" customHeight="1">
      <c r="A232" s="33"/>
      <c r="B232" s="34"/>
      <c r="C232" s="207" t="s">
        <v>427</v>
      </c>
      <c r="D232" s="207" t="s">
        <v>174</v>
      </c>
      <c r="E232" s="208" t="s">
        <v>428</v>
      </c>
      <c r="F232" s="209" t="s">
        <v>429</v>
      </c>
      <c r="G232" s="210" t="s">
        <v>177</v>
      </c>
      <c r="H232" s="211">
        <v>225</v>
      </c>
      <c r="I232" s="212"/>
      <c r="J232" s="213">
        <f t="shared" si="10"/>
        <v>0</v>
      </c>
      <c r="K232" s="214"/>
      <c r="L232" s="215"/>
      <c r="M232" s="216" t="s">
        <v>1</v>
      </c>
      <c r="N232" s="217" t="s">
        <v>38</v>
      </c>
      <c r="O232" s="70"/>
      <c r="P232" s="191">
        <f t="shared" si="11"/>
        <v>0</v>
      </c>
      <c r="Q232" s="191">
        <v>1E-3</v>
      </c>
      <c r="R232" s="191">
        <f t="shared" si="12"/>
        <v>0.22500000000000001</v>
      </c>
      <c r="S232" s="191">
        <v>0</v>
      </c>
      <c r="T232" s="192">
        <f t="shared" si="13"/>
        <v>0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93" t="s">
        <v>150</v>
      </c>
      <c r="AT232" s="193" t="s">
        <v>174</v>
      </c>
      <c r="AU232" s="193" t="s">
        <v>78</v>
      </c>
      <c r="AY232" s="16" t="s">
        <v>117</v>
      </c>
      <c r="BE232" s="194">
        <f t="shared" si="14"/>
        <v>0</v>
      </c>
      <c r="BF232" s="194">
        <f t="shared" si="15"/>
        <v>0</v>
      </c>
      <c r="BG232" s="194">
        <f t="shared" si="16"/>
        <v>0</v>
      </c>
      <c r="BH232" s="194">
        <f t="shared" si="17"/>
        <v>0</v>
      </c>
      <c r="BI232" s="194">
        <f t="shared" si="18"/>
        <v>0</v>
      </c>
      <c r="BJ232" s="16" t="s">
        <v>78</v>
      </c>
      <c r="BK232" s="194">
        <f t="shared" si="19"/>
        <v>0</v>
      </c>
      <c r="BL232" s="16" t="s">
        <v>123</v>
      </c>
      <c r="BM232" s="193" t="s">
        <v>430</v>
      </c>
    </row>
    <row r="233" spans="1:65" s="2" customFormat="1" ht="37.9" customHeight="1">
      <c r="A233" s="33"/>
      <c r="B233" s="34"/>
      <c r="C233" s="181" t="s">
        <v>431</v>
      </c>
      <c r="D233" s="181" t="s">
        <v>119</v>
      </c>
      <c r="E233" s="182" t="s">
        <v>432</v>
      </c>
      <c r="F233" s="183" t="s">
        <v>433</v>
      </c>
      <c r="G233" s="184" t="s">
        <v>148</v>
      </c>
      <c r="H233" s="185">
        <v>32</v>
      </c>
      <c r="I233" s="186"/>
      <c r="J233" s="187">
        <f t="shared" si="10"/>
        <v>0</v>
      </c>
      <c r="K233" s="188"/>
      <c r="L233" s="38"/>
      <c r="M233" s="189" t="s">
        <v>1</v>
      </c>
      <c r="N233" s="190" t="s">
        <v>38</v>
      </c>
      <c r="O233" s="70"/>
      <c r="P233" s="191">
        <f t="shared" si="11"/>
        <v>0</v>
      </c>
      <c r="Q233" s="191">
        <v>2.0000000000000002E-5</v>
      </c>
      <c r="R233" s="191">
        <f t="shared" si="12"/>
        <v>6.4000000000000005E-4</v>
      </c>
      <c r="S233" s="191">
        <v>0</v>
      </c>
      <c r="T233" s="192">
        <f t="shared" si="13"/>
        <v>0</v>
      </c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R233" s="193" t="s">
        <v>123</v>
      </c>
      <c r="AT233" s="193" t="s">
        <v>119</v>
      </c>
      <c r="AU233" s="193" t="s">
        <v>78</v>
      </c>
      <c r="AY233" s="16" t="s">
        <v>117</v>
      </c>
      <c r="BE233" s="194">
        <f t="shared" si="14"/>
        <v>0</v>
      </c>
      <c r="BF233" s="194">
        <f t="shared" si="15"/>
        <v>0</v>
      </c>
      <c r="BG233" s="194">
        <f t="shared" si="16"/>
        <v>0</v>
      </c>
      <c r="BH233" s="194">
        <f t="shared" si="17"/>
        <v>0</v>
      </c>
      <c r="BI233" s="194">
        <f t="shared" si="18"/>
        <v>0</v>
      </c>
      <c r="BJ233" s="16" t="s">
        <v>78</v>
      </c>
      <c r="BK233" s="194">
        <f t="shared" si="19"/>
        <v>0</v>
      </c>
      <c r="BL233" s="16" t="s">
        <v>123</v>
      </c>
      <c r="BM233" s="193" t="s">
        <v>434</v>
      </c>
    </row>
    <row r="234" spans="1:65" s="2" customFormat="1" ht="16.5" customHeight="1">
      <c r="A234" s="33"/>
      <c r="B234" s="34"/>
      <c r="C234" s="207" t="s">
        <v>435</v>
      </c>
      <c r="D234" s="207" t="s">
        <v>174</v>
      </c>
      <c r="E234" s="208" t="s">
        <v>436</v>
      </c>
      <c r="F234" s="209" t="s">
        <v>437</v>
      </c>
      <c r="G234" s="210" t="s">
        <v>177</v>
      </c>
      <c r="H234" s="211">
        <v>1.8</v>
      </c>
      <c r="I234" s="212"/>
      <c r="J234" s="213">
        <f t="shared" si="10"/>
        <v>0</v>
      </c>
      <c r="K234" s="214"/>
      <c r="L234" s="215"/>
      <c r="M234" s="216" t="s">
        <v>1</v>
      </c>
      <c r="N234" s="217" t="s">
        <v>38</v>
      </c>
      <c r="O234" s="70"/>
      <c r="P234" s="191">
        <f t="shared" si="11"/>
        <v>0</v>
      </c>
      <c r="Q234" s="191">
        <v>1E-3</v>
      </c>
      <c r="R234" s="191">
        <f t="shared" si="12"/>
        <v>1.8000000000000002E-3</v>
      </c>
      <c r="S234" s="191">
        <v>0</v>
      </c>
      <c r="T234" s="192">
        <f t="shared" si="13"/>
        <v>0</v>
      </c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R234" s="193" t="s">
        <v>150</v>
      </c>
      <c r="AT234" s="193" t="s">
        <v>174</v>
      </c>
      <c r="AU234" s="193" t="s">
        <v>78</v>
      </c>
      <c r="AY234" s="16" t="s">
        <v>117</v>
      </c>
      <c r="BE234" s="194">
        <f t="shared" si="14"/>
        <v>0</v>
      </c>
      <c r="BF234" s="194">
        <f t="shared" si="15"/>
        <v>0</v>
      </c>
      <c r="BG234" s="194">
        <f t="shared" si="16"/>
        <v>0</v>
      </c>
      <c r="BH234" s="194">
        <f t="shared" si="17"/>
        <v>0</v>
      </c>
      <c r="BI234" s="194">
        <f t="shared" si="18"/>
        <v>0</v>
      </c>
      <c r="BJ234" s="16" t="s">
        <v>78</v>
      </c>
      <c r="BK234" s="194">
        <f t="shared" si="19"/>
        <v>0</v>
      </c>
      <c r="BL234" s="16" t="s">
        <v>123</v>
      </c>
      <c r="BM234" s="193" t="s">
        <v>438</v>
      </c>
    </row>
    <row r="235" spans="1:65" s="2" customFormat="1" ht="16.5" customHeight="1">
      <c r="A235" s="33"/>
      <c r="B235" s="34"/>
      <c r="C235" s="181" t="s">
        <v>439</v>
      </c>
      <c r="D235" s="181" t="s">
        <v>119</v>
      </c>
      <c r="E235" s="182" t="s">
        <v>440</v>
      </c>
      <c r="F235" s="183" t="s">
        <v>441</v>
      </c>
      <c r="G235" s="184" t="s">
        <v>214</v>
      </c>
      <c r="H235" s="185">
        <v>6</v>
      </c>
      <c r="I235" s="186"/>
      <c r="J235" s="187">
        <f t="shared" si="10"/>
        <v>0</v>
      </c>
      <c r="K235" s="188"/>
      <c r="L235" s="38"/>
      <c r="M235" s="189" t="s">
        <v>1</v>
      </c>
      <c r="N235" s="190" t="s">
        <v>38</v>
      </c>
      <c r="O235" s="70"/>
      <c r="P235" s="191">
        <f t="shared" si="11"/>
        <v>0</v>
      </c>
      <c r="Q235" s="191">
        <v>0</v>
      </c>
      <c r="R235" s="191">
        <f t="shared" si="12"/>
        <v>0</v>
      </c>
      <c r="S235" s="191">
        <v>0</v>
      </c>
      <c r="T235" s="192">
        <f t="shared" si="13"/>
        <v>0</v>
      </c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R235" s="193" t="s">
        <v>123</v>
      </c>
      <c r="AT235" s="193" t="s">
        <v>119</v>
      </c>
      <c r="AU235" s="193" t="s">
        <v>78</v>
      </c>
      <c r="AY235" s="16" t="s">
        <v>117</v>
      </c>
      <c r="BE235" s="194">
        <f t="shared" si="14"/>
        <v>0</v>
      </c>
      <c r="BF235" s="194">
        <f t="shared" si="15"/>
        <v>0</v>
      </c>
      <c r="BG235" s="194">
        <f t="shared" si="16"/>
        <v>0</v>
      </c>
      <c r="BH235" s="194">
        <f t="shared" si="17"/>
        <v>0</v>
      </c>
      <c r="BI235" s="194">
        <f t="shared" si="18"/>
        <v>0</v>
      </c>
      <c r="BJ235" s="16" t="s">
        <v>78</v>
      </c>
      <c r="BK235" s="194">
        <f t="shared" si="19"/>
        <v>0</v>
      </c>
      <c r="BL235" s="16" t="s">
        <v>123</v>
      </c>
      <c r="BM235" s="193" t="s">
        <v>442</v>
      </c>
    </row>
    <row r="236" spans="1:65" s="2" customFormat="1" ht="16.5" customHeight="1">
      <c r="A236" s="33"/>
      <c r="B236" s="34"/>
      <c r="C236" s="207" t="s">
        <v>443</v>
      </c>
      <c r="D236" s="207" t="s">
        <v>174</v>
      </c>
      <c r="E236" s="208" t="s">
        <v>444</v>
      </c>
      <c r="F236" s="209" t="s">
        <v>445</v>
      </c>
      <c r="G236" s="210" t="s">
        <v>214</v>
      </c>
      <c r="H236" s="211">
        <v>6</v>
      </c>
      <c r="I236" s="212"/>
      <c r="J236" s="213">
        <f t="shared" si="10"/>
        <v>0</v>
      </c>
      <c r="K236" s="214"/>
      <c r="L236" s="215"/>
      <c r="M236" s="216" t="s">
        <v>1</v>
      </c>
      <c r="N236" s="217" t="s">
        <v>38</v>
      </c>
      <c r="O236" s="70"/>
      <c r="P236" s="191">
        <f t="shared" si="11"/>
        <v>0</v>
      </c>
      <c r="Q236" s="191">
        <v>2.3000000000000001E-4</v>
      </c>
      <c r="R236" s="191">
        <f t="shared" si="12"/>
        <v>1.3800000000000002E-3</v>
      </c>
      <c r="S236" s="191">
        <v>0</v>
      </c>
      <c r="T236" s="192">
        <f t="shared" si="13"/>
        <v>0</v>
      </c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R236" s="193" t="s">
        <v>150</v>
      </c>
      <c r="AT236" s="193" t="s">
        <v>174</v>
      </c>
      <c r="AU236" s="193" t="s">
        <v>78</v>
      </c>
      <c r="AY236" s="16" t="s">
        <v>117</v>
      </c>
      <c r="BE236" s="194">
        <f t="shared" si="14"/>
        <v>0</v>
      </c>
      <c r="BF236" s="194">
        <f t="shared" si="15"/>
        <v>0</v>
      </c>
      <c r="BG236" s="194">
        <f t="shared" si="16"/>
        <v>0</v>
      </c>
      <c r="BH236" s="194">
        <f t="shared" si="17"/>
        <v>0</v>
      </c>
      <c r="BI236" s="194">
        <f t="shared" si="18"/>
        <v>0</v>
      </c>
      <c r="BJ236" s="16" t="s">
        <v>78</v>
      </c>
      <c r="BK236" s="194">
        <f t="shared" si="19"/>
        <v>0</v>
      </c>
      <c r="BL236" s="16" t="s">
        <v>123</v>
      </c>
      <c r="BM236" s="193" t="s">
        <v>446</v>
      </c>
    </row>
    <row r="237" spans="1:65" s="2" customFormat="1" ht="21.75" customHeight="1">
      <c r="A237" s="33"/>
      <c r="B237" s="34"/>
      <c r="C237" s="181" t="s">
        <v>447</v>
      </c>
      <c r="D237" s="181" t="s">
        <v>119</v>
      </c>
      <c r="E237" s="182" t="s">
        <v>448</v>
      </c>
      <c r="F237" s="183" t="s">
        <v>449</v>
      </c>
      <c r="G237" s="184" t="s">
        <v>214</v>
      </c>
      <c r="H237" s="185">
        <v>3</v>
      </c>
      <c r="I237" s="186"/>
      <c r="J237" s="187">
        <f t="shared" si="10"/>
        <v>0</v>
      </c>
      <c r="K237" s="188"/>
      <c r="L237" s="38"/>
      <c r="M237" s="189" t="s">
        <v>1</v>
      </c>
      <c r="N237" s="190" t="s">
        <v>38</v>
      </c>
      <c r="O237" s="70"/>
      <c r="P237" s="191">
        <f t="shared" si="11"/>
        <v>0</v>
      </c>
      <c r="Q237" s="191">
        <v>0</v>
      </c>
      <c r="R237" s="191">
        <f t="shared" si="12"/>
        <v>0</v>
      </c>
      <c r="S237" s="191">
        <v>0</v>
      </c>
      <c r="T237" s="192">
        <f t="shared" si="13"/>
        <v>0</v>
      </c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R237" s="193" t="s">
        <v>123</v>
      </c>
      <c r="AT237" s="193" t="s">
        <v>119</v>
      </c>
      <c r="AU237" s="193" t="s">
        <v>78</v>
      </c>
      <c r="AY237" s="16" t="s">
        <v>117</v>
      </c>
      <c r="BE237" s="194">
        <f t="shared" si="14"/>
        <v>0</v>
      </c>
      <c r="BF237" s="194">
        <f t="shared" si="15"/>
        <v>0</v>
      </c>
      <c r="BG237" s="194">
        <f t="shared" si="16"/>
        <v>0</v>
      </c>
      <c r="BH237" s="194">
        <f t="shared" si="17"/>
        <v>0</v>
      </c>
      <c r="BI237" s="194">
        <f t="shared" si="18"/>
        <v>0</v>
      </c>
      <c r="BJ237" s="16" t="s">
        <v>78</v>
      </c>
      <c r="BK237" s="194">
        <f t="shared" si="19"/>
        <v>0</v>
      </c>
      <c r="BL237" s="16" t="s">
        <v>123</v>
      </c>
      <c r="BM237" s="193" t="s">
        <v>450</v>
      </c>
    </row>
    <row r="238" spans="1:65" s="2" customFormat="1" ht="16.5" customHeight="1">
      <c r="A238" s="33"/>
      <c r="B238" s="34"/>
      <c r="C238" s="207" t="s">
        <v>451</v>
      </c>
      <c r="D238" s="207" t="s">
        <v>174</v>
      </c>
      <c r="E238" s="208" t="s">
        <v>452</v>
      </c>
      <c r="F238" s="209" t="s">
        <v>453</v>
      </c>
      <c r="G238" s="210" t="s">
        <v>214</v>
      </c>
      <c r="H238" s="211">
        <v>3</v>
      </c>
      <c r="I238" s="212"/>
      <c r="J238" s="213">
        <f t="shared" si="10"/>
        <v>0</v>
      </c>
      <c r="K238" s="214"/>
      <c r="L238" s="215"/>
      <c r="M238" s="216" t="s">
        <v>1</v>
      </c>
      <c r="N238" s="217" t="s">
        <v>38</v>
      </c>
      <c r="O238" s="70"/>
      <c r="P238" s="191">
        <f t="shared" si="11"/>
        <v>0</v>
      </c>
      <c r="Q238" s="191">
        <v>4.2999999999999999E-4</v>
      </c>
      <c r="R238" s="191">
        <f t="shared" si="12"/>
        <v>1.2899999999999999E-3</v>
      </c>
      <c r="S238" s="191">
        <v>0</v>
      </c>
      <c r="T238" s="192">
        <f t="shared" si="13"/>
        <v>0</v>
      </c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R238" s="193" t="s">
        <v>150</v>
      </c>
      <c r="AT238" s="193" t="s">
        <v>174</v>
      </c>
      <c r="AU238" s="193" t="s">
        <v>78</v>
      </c>
      <c r="AY238" s="16" t="s">
        <v>117</v>
      </c>
      <c r="BE238" s="194">
        <f t="shared" si="14"/>
        <v>0</v>
      </c>
      <c r="BF238" s="194">
        <f t="shared" si="15"/>
        <v>0</v>
      </c>
      <c r="BG238" s="194">
        <f t="shared" si="16"/>
        <v>0</v>
      </c>
      <c r="BH238" s="194">
        <f t="shared" si="17"/>
        <v>0</v>
      </c>
      <c r="BI238" s="194">
        <f t="shared" si="18"/>
        <v>0</v>
      </c>
      <c r="BJ238" s="16" t="s">
        <v>78</v>
      </c>
      <c r="BK238" s="194">
        <f t="shared" si="19"/>
        <v>0</v>
      </c>
      <c r="BL238" s="16" t="s">
        <v>123</v>
      </c>
      <c r="BM238" s="193" t="s">
        <v>454</v>
      </c>
    </row>
    <row r="239" spans="1:65" s="2" customFormat="1" ht="37.9" customHeight="1">
      <c r="A239" s="33"/>
      <c r="B239" s="34"/>
      <c r="C239" s="181" t="s">
        <v>455</v>
      </c>
      <c r="D239" s="181" t="s">
        <v>119</v>
      </c>
      <c r="E239" s="182" t="s">
        <v>456</v>
      </c>
      <c r="F239" s="183" t="s">
        <v>457</v>
      </c>
      <c r="G239" s="184" t="s">
        <v>214</v>
      </c>
      <c r="H239" s="185">
        <v>1</v>
      </c>
      <c r="I239" s="186"/>
      <c r="J239" s="187">
        <f t="shared" si="10"/>
        <v>0</v>
      </c>
      <c r="K239" s="188"/>
      <c r="L239" s="38"/>
      <c r="M239" s="189" t="s">
        <v>1</v>
      </c>
      <c r="N239" s="190" t="s">
        <v>38</v>
      </c>
      <c r="O239" s="70"/>
      <c r="P239" s="191">
        <f t="shared" si="11"/>
        <v>0</v>
      </c>
      <c r="Q239" s="191">
        <v>0</v>
      </c>
      <c r="R239" s="191">
        <f t="shared" si="12"/>
        <v>0</v>
      </c>
      <c r="S239" s="191">
        <v>0</v>
      </c>
      <c r="T239" s="192">
        <f t="shared" si="13"/>
        <v>0</v>
      </c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R239" s="193" t="s">
        <v>123</v>
      </c>
      <c r="AT239" s="193" t="s">
        <v>119</v>
      </c>
      <c r="AU239" s="193" t="s">
        <v>78</v>
      </c>
      <c r="AY239" s="16" t="s">
        <v>117</v>
      </c>
      <c r="BE239" s="194">
        <f t="shared" si="14"/>
        <v>0</v>
      </c>
      <c r="BF239" s="194">
        <f t="shared" si="15"/>
        <v>0</v>
      </c>
      <c r="BG239" s="194">
        <f t="shared" si="16"/>
        <v>0</v>
      </c>
      <c r="BH239" s="194">
        <f t="shared" si="17"/>
        <v>0</v>
      </c>
      <c r="BI239" s="194">
        <f t="shared" si="18"/>
        <v>0</v>
      </c>
      <c r="BJ239" s="16" t="s">
        <v>78</v>
      </c>
      <c r="BK239" s="194">
        <f t="shared" si="19"/>
        <v>0</v>
      </c>
      <c r="BL239" s="16" t="s">
        <v>123</v>
      </c>
      <c r="BM239" s="193" t="s">
        <v>458</v>
      </c>
    </row>
    <row r="240" spans="1:65" s="13" customFormat="1" ht="11.25">
      <c r="B240" s="195"/>
      <c r="C240" s="196"/>
      <c r="D240" s="197" t="s">
        <v>139</v>
      </c>
      <c r="E240" s="198" t="s">
        <v>1</v>
      </c>
      <c r="F240" s="199" t="s">
        <v>78</v>
      </c>
      <c r="G240" s="196"/>
      <c r="H240" s="200">
        <v>1</v>
      </c>
      <c r="I240" s="201"/>
      <c r="J240" s="196"/>
      <c r="K240" s="196"/>
      <c r="L240" s="202"/>
      <c r="M240" s="203"/>
      <c r="N240" s="204"/>
      <c r="O240" s="204"/>
      <c r="P240" s="204"/>
      <c r="Q240" s="204"/>
      <c r="R240" s="204"/>
      <c r="S240" s="204"/>
      <c r="T240" s="205"/>
      <c r="AT240" s="206" t="s">
        <v>139</v>
      </c>
      <c r="AU240" s="206" t="s">
        <v>78</v>
      </c>
      <c r="AV240" s="13" t="s">
        <v>80</v>
      </c>
      <c r="AW240" s="13" t="s">
        <v>30</v>
      </c>
      <c r="AX240" s="13" t="s">
        <v>78</v>
      </c>
      <c r="AY240" s="206" t="s">
        <v>117</v>
      </c>
    </row>
    <row r="241" spans="1:65" s="2" customFormat="1" ht="37.9" customHeight="1">
      <c r="A241" s="33"/>
      <c r="B241" s="34"/>
      <c r="C241" s="181" t="s">
        <v>459</v>
      </c>
      <c r="D241" s="181" t="s">
        <v>119</v>
      </c>
      <c r="E241" s="182" t="s">
        <v>460</v>
      </c>
      <c r="F241" s="183" t="s">
        <v>461</v>
      </c>
      <c r="G241" s="184" t="s">
        <v>148</v>
      </c>
      <c r="H241" s="185">
        <v>40</v>
      </c>
      <c r="I241" s="186"/>
      <c r="J241" s="187">
        <f t="shared" ref="J241:J252" si="20">ROUND(I241*H241,2)</f>
        <v>0</v>
      </c>
      <c r="K241" s="188"/>
      <c r="L241" s="38"/>
      <c r="M241" s="189" t="s">
        <v>1</v>
      </c>
      <c r="N241" s="190" t="s">
        <v>38</v>
      </c>
      <c r="O241" s="70"/>
      <c r="P241" s="191">
        <f t="shared" ref="P241:P252" si="21">O241*H241</f>
        <v>0</v>
      </c>
      <c r="Q241" s="191">
        <v>0</v>
      </c>
      <c r="R241" s="191">
        <f t="shared" ref="R241:R252" si="22">Q241*H241</f>
        <v>0</v>
      </c>
      <c r="S241" s="191">
        <v>0</v>
      </c>
      <c r="T241" s="192">
        <f t="shared" ref="T241:T252" si="23">S241*H241</f>
        <v>0</v>
      </c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R241" s="193" t="s">
        <v>123</v>
      </c>
      <c r="AT241" s="193" t="s">
        <v>119</v>
      </c>
      <c r="AU241" s="193" t="s">
        <v>78</v>
      </c>
      <c r="AY241" s="16" t="s">
        <v>117</v>
      </c>
      <c r="BE241" s="194">
        <f t="shared" ref="BE241:BE252" si="24">IF(N241="základní",J241,0)</f>
        <v>0</v>
      </c>
      <c r="BF241" s="194">
        <f t="shared" ref="BF241:BF252" si="25">IF(N241="snížená",J241,0)</f>
        <v>0</v>
      </c>
      <c r="BG241" s="194">
        <f t="shared" ref="BG241:BG252" si="26">IF(N241="zákl. přenesená",J241,0)</f>
        <v>0</v>
      </c>
      <c r="BH241" s="194">
        <f t="shared" ref="BH241:BH252" si="27">IF(N241="sníž. přenesená",J241,0)</f>
        <v>0</v>
      </c>
      <c r="BI241" s="194">
        <f t="shared" ref="BI241:BI252" si="28">IF(N241="nulová",J241,0)</f>
        <v>0</v>
      </c>
      <c r="BJ241" s="16" t="s">
        <v>78</v>
      </c>
      <c r="BK241" s="194">
        <f t="shared" ref="BK241:BK252" si="29">ROUND(I241*H241,2)</f>
        <v>0</v>
      </c>
      <c r="BL241" s="16" t="s">
        <v>123</v>
      </c>
      <c r="BM241" s="193" t="s">
        <v>462</v>
      </c>
    </row>
    <row r="242" spans="1:65" s="2" customFormat="1" ht="24.2" customHeight="1">
      <c r="A242" s="33"/>
      <c r="B242" s="34"/>
      <c r="C242" s="207" t="s">
        <v>463</v>
      </c>
      <c r="D242" s="207" t="s">
        <v>174</v>
      </c>
      <c r="E242" s="208" t="s">
        <v>464</v>
      </c>
      <c r="F242" s="209" t="s">
        <v>465</v>
      </c>
      <c r="G242" s="210" t="s">
        <v>148</v>
      </c>
      <c r="H242" s="211">
        <v>390</v>
      </c>
      <c r="I242" s="212"/>
      <c r="J242" s="213">
        <f t="shared" si="20"/>
        <v>0</v>
      </c>
      <c r="K242" s="214"/>
      <c r="L242" s="215"/>
      <c r="M242" s="216" t="s">
        <v>1</v>
      </c>
      <c r="N242" s="217" t="s">
        <v>38</v>
      </c>
      <c r="O242" s="70"/>
      <c r="P242" s="191">
        <f t="shared" si="21"/>
        <v>0</v>
      </c>
      <c r="Q242" s="191">
        <v>1.2E-4</v>
      </c>
      <c r="R242" s="191">
        <f t="shared" si="22"/>
        <v>4.6800000000000001E-2</v>
      </c>
      <c r="S242" s="191">
        <v>0</v>
      </c>
      <c r="T242" s="192">
        <f t="shared" si="23"/>
        <v>0</v>
      </c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R242" s="193" t="s">
        <v>150</v>
      </c>
      <c r="AT242" s="193" t="s">
        <v>174</v>
      </c>
      <c r="AU242" s="193" t="s">
        <v>78</v>
      </c>
      <c r="AY242" s="16" t="s">
        <v>117</v>
      </c>
      <c r="BE242" s="194">
        <f t="shared" si="24"/>
        <v>0</v>
      </c>
      <c r="BF242" s="194">
        <f t="shared" si="25"/>
        <v>0</v>
      </c>
      <c r="BG242" s="194">
        <f t="shared" si="26"/>
        <v>0</v>
      </c>
      <c r="BH242" s="194">
        <f t="shared" si="27"/>
        <v>0</v>
      </c>
      <c r="BI242" s="194">
        <f t="shared" si="28"/>
        <v>0</v>
      </c>
      <c r="BJ242" s="16" t="s">
        <v>78</v>
      </c>
      <c r="BK242" s="194">
        <f t="shared" si="29"/>
        <v>0</v>
      </c>
      <c r="BL242" s="16" t="s">
        <v>123</v>
      </c>
      <c r="BM242" s="193" t="s">
        <v>466</v>
      </c>
    </row>
    <row r="243" spans="1:65" s="2" customFormat="1" ht="37.9" customHeight="1">
      <c r="A243" s="33"/>
      <c r="B243" s="34"/>
      <c r="C243" s="181" t="s">
        <v>467</v>
      </c>
      <c r="D243" s="181" t="s">
        <v>119</v>
      </c>
      <c r="E243" s="182" t="s">
        <v>468</v>
      </c>
      <c r="F243" s="183" t="s">
        <v>469</v>
      </c>
      <c r="G243" s="184" t="s">
        <v>148</v>
      </c>
      <c r="H243" s="185">
        <v>165</v>
      </c>
      <c r="I243" s="186"/>
      <c r="J243" s="187">
        <f t="shared" si="20"/>
        <v>0</v>
      </c>
      <c r="K243" s="188"/>
      <c r="L243" s="38"/>
      <c r="M243" s="189" t="s">
        <v>1</v>
      </c>
      <c r="N243" s="190" t="s">
        <v>38</v>
      </c>
      <c r="O243" s="70"/>
      <c r="P243" s="191">
        <f t="shared" si="21"/>
        <v>0</v>
      </c>
      <c r="Q243" s="191">
        <v>0</v>
      </c>
      <c r="R243" s="191">
        <f t="shared" si="22"/>
        <v>0</v>
      </c>
      <c r="S243" s="191">
        <v>0</v>
      </c>
      <c r="T243" s="192">
        <f t="shared" si="23"/>
        <v>0</v>
      </c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R243" s="193" t="s">
        <v>123</v>
      </c>
      <c r="AT243" s="193" t="s">
        <v>119</v>
      </c>
      <c r="AU243" s="193" t="s">
        <v>78</v>
      </c>
      <c r="AY243" s="16" t="s">
        <v>117</v>
      </c>
      <c r="BE243" s="194">
        <f t="shared" si="24"/>
        <v>0</v>
      </c>
      <c r="BF243" s="194">
        <f t="shared" si="25"/>
        <v>0</v>
      </c>
      <c r="BG243" s="194">
        <f t="shared" si="26"/>
        <v>0</v>
      </c>
      <c r="BH243" s="194">
        <f t="shared" si="27"/>
        <v>0</v>
      </c>
      <c r="BI243" s="194">
        <f t="shared" si="28"/>
        <v>0</v>
      </c>
      <c r="BJ243" s="16" t="s">
        <v>78</v>
      </c>
      <c r="BK243" s="194">
        <f t="shared" si="29"/>
        <v>0</v>
      </c>
      <c r="BL243" s="16" t="s">
        <v>123</v>
      </c>
      <c r="BM243" s="193" t="s">
        <v>470</v>
      </c>
    </row>
    <row r="244" spans="1:65" s="2" customFormat="1" ht="24.2" customHeight="1">
      <c r="A244" s="33"/>
      <c r="B244" s="34"/>
      <c r="C244" s="207" t="s">
        <v>471</v>
      </c>
      <c r="D244" s="207" t="s">
        <v>174</v>
      </c>
      <c r="E244" s="208" t="s">
        <v>472</v>
      </c>
      <c r="F244" s="209" t="s">
        <v>473</v>
      </c>
      <c r="G244" s="210" t="s">
        <v>148</v>
      </c>
      <c r="H244" s="211">
        <v>210</v>
      </c>
      <c r="I244" s="212"/>
      <c r="J244" s="213">
        <f t="shared" si="20"/>
        <v>0</v>
      </c>
      <c r="K244" s="214"/>
      <c r="L244" s="215"/>
      <c r="M244" s="216" t="s">
        <v>1</v>
      </c>
      <c r="N244" s="217" t="s">
        <v>38</v>
      </c>
      <c r="O244" s="70"/>
      <c r="P244" s="191">
        <f t="shared" si="21"/>
        <v>0</v>
      </c>
      <c r="Q244" s="191">
        <v>8.9999999999999998E-4</v>
      </c>
      <c r="R244" s="191">
        <f t="shared" si="22"/>
        <v>0.189</v>
      </c>
      <c r="S244" s="191">
        <v>0</v>
      </c>
      <c r="T244" s="192">
        <f t="shared" si="23"/>
        <v>0</v>
      </c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R244" s="193" t="s">
        <v>150</v>
      </c>
      <c r="AT244" s="193" t="s">
        <v>174</v>
      </c>
      <c r="AU244" s="193" t="s">
        <v>78</v>
      </c>
      <c r="AY244" s="16" t="s">
        <v>117</v>
      </c>
      <c r="BE244" s="194">
        <f t="shared" si="24"/>
        <v>0</v>
      </c>
      <c r="BF244" s="194">
        <f t="shared" si="25"/>
        <v>0</v>
      </c>
      <c r="BG244" s="194">
        <f t="shared" si="26"/>
        <v>0</v>
      </c>
      <c r="BH244" s="194">
        <f t="shared" si="27"/>
        <v>0</v>
      </c>
      <c r="BI244" s="194">
        <f t="shared" si="28"/>
        <v>0</v>
      </c>
      <c r="BJ244" s="16" t="s">
        <v>78</v>
      </c>
      <c r="BK244" s="194">
        <f t="shared" si="29"/>
        <v>0</v>
      </c>
      <c r="BL244" s="16" t="s">
        <v>123</v>
      </c>
      <c r="BM244" s="193" t="s">
        <v>474</v>
      </c>
    </row>
    <row r="245" spans="1:65" s="2" customFormat="1" ht="24.2" customHeight="1">
      <c r="A245" s="33"/>
      <c r="B245" s="34"/>
      <c r="C245" s="181" t="s">
        <v>475</v>
      </c>
      <c r="D245" s="181" t="s">
        <v>119</v>
      </c>
      <c r="E245" s="182" t="s">
        <v>476</v>
      </c>
      <c r="F245" s="183" t="s">
        <v>477</v>
      </c>
      <c r="G245" s="184" t="s">
        <v>214</v>
      </c>
      <c r="H245" s="185">
        <v>18</v>
      </c>
      <c r="I245" s="186"/>
      <c r="J245" s="187">
        <f t="shared" si="20"/>
        <v>0</v>
      </c>
      <c r="K245" s="188"/>
      <c r="L245" s="38"/>
      <c r="M245" s="189" t="s">
        <v>1</v>
      </c>
      <c r="N245" s="190" t="s">
        <v>38</v>
      </c>
      <c r="O245" s="70"/>
      <c r="P245" s="191">
        <f t="shared" si="21"/>
        <v>0</v>
      </c>
      <c r="Q245" s="191">
        <v>0</v>
      </c>
      <c r="R245" s="191">
        <f t="shared" si="22"/>
        <v>0</v>
      </c>
      <c r="S245" s="191">
        <v>0</v>
      </c>
      <c r="T245" s="192">
        <f t="shared" si="23"/>
        <v>0</v>
      </c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R245" s="193" t="s">
        <v>123</v>
      </c>
      <c r="AT245" s="193" t="s">
        <v>119</v>
      </c>
      <c r="AU245" s="193" t="s">
        <v>78</v>
      </c>
      <c r="AY245" s="16" t="s">
        <v>117</v>
      </c>
      <c r="BE245" s="194">
        <f t="shared" si="24"/>
        <v>0</v>
      </c>
      <c r="BF245" s="194">
        <f t="shared" si="25"/>
        <v>0</v>
      </c>
      <c r="BG245" s="194">
        <f t="shared" si="26"/>
        <v>0</v>
      </c>
      <c r="BH245" s="194">
        <f t="shared" si="27"/>
        <v>0</v>
      </c>
      <c r="BI245" s="194">
        <f t="shared" si="28"/>
        <v>0</v>
      </c>
      <c r="BJ245" s="16" t="s">
        <v>78</v>
      </c>
      <c r="BK245" s="194">
        <f t="shared" si="29"/>
        <v>0</v>
      </c>
      <c r="BL245" s="16" t="s">
        <v>123</v>
      </c>
      <c r="BM245" s="193" t="s">
        <v>478</v>
      </c>
    </row>
    <row r="246" spans="1:65" s="2" customFormat="1" ht="24.2" customHeight="1">
      <c r="A246" s="33"/>
      <c r="B246" s="34"/>
      <c r="C246" s="181" t="s">
        <v>479</v>
      </c>
      <c r="D246" s="181" t="s">
        <v>119</v>
      </c>
      <c r="E246" s="182" t="s">
        <v>480</v>
      </c>
      <c r="F246" s="183" t="s">
        <v>481</v>
      </c>
      <c r="G246" s="184" t="s">
        <v>214</v>
      </c>
      <c r="H246" s="185">
        <v>128</v>
      </c>
      <c r="I246" s="186"/>
      <c r="J246" s="187">
        <f t="shared" si="20"/>
        <v>0</v>
      </c>
      <c r="K246" s="188"/>
      <c r="L246" s="38"/>
      <c r="M246" s="189" t="s">
        <v>1</v>
      </c>
      <c r="N246" s="190" t="s">
        <v>38</v>
      </c>
      <c r="O246" s="70"/>
      <c r="P246" s="191">
        <f t="shared" si="21"/>
        <v>0</v>
      </c>
      <c r="Q246" s="191">
        <v>0</v>
      </c>
      <c r="R246" s="191">
        <f t="shared" si="22"/>
        <v>0</v>
      </c>
      <c r="S246" s="191">
        <v>0</v>
      </c>
      <c r="T246" s="192">
        <f t="shared" si="23"/>
        <v>0</v>
      </c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R246" s="193" t="s">
        <v>123</v>
      </c>
      <c r="AT246" s="193" t="s">
        <v>119</v>
      </c>
      <c r="AU246" s="193" t="s">
        <v>78</v>
      </c>
      <c r="AY246" s="16" t="s">
        <v>117</v>
      </c>
      <c r="BE246" s="194">
        <f t="shared" si="24"/>
        <v>0</v>
      </c>
      <c r="BF246" s="194">
        <f t="shared" si="25"/>
        <v>0</v>
      </c>
      <c r="BG246" s="194">
        <f t="shared" si="26"/>
        <v>0</v>
      </c>
      <c r="BH246" s="194">
        <f t="shared" si="27"/>
        <v>0</v>
      </c>
      <c r="BI246" s="194">
        <f t="shared" si="28"/>
        <v>0</v>
      </c>
      <c r="BJ246" s="16" t="s">
        <v>78</v>
      </c>
      <c r="BK246" s="194">
        <f t="shared" si="29"/>
        <v>0</v>
      </c>
      <c r="BL246" s="16" t="s">
        <v>123</v>
      </c>
      <c r="BM246" s="193" t="s">
        <v>482</v>
      </c>
    </row>
    <row r="247" spans="1:65" s="2" customFormat="1" ht="24.2" customHeight="1">
      <c r="A247" s="33"/>
      <c r="B247" s="34"/>
      <c r="C247" s="181" t="s">
        <v>483</v>
      </c>
      <c r="D247" s="181" t="s">
        <v>119</v>
      </c>
      <c r="E247" s="182" t="s">
        <v>484</v>
      </c>
      <c r="F247" s="183" t="s">
        <v>485</v>
      </c>
      <c r="G247" s="184" t="s">
        <v>214</v>
      </c>
      <c r="H247" s="185">
        <v>42</v>
      </c>
      <c r="I247" s="186"/>
      <c r="J247" s="187">
        <f t="shared" si="20"/>
        <v>0</v>
      </c>
      <c r="K247" s="188"/>
      <c r="L247" s="38"/>
      <c r="M247" s="189" t="s">
        <v>1</v>
      </c>
      <c r="N247" s="190" t="s">
        <v>38</v>
      </c>
      <c r="O247" s="70"/>
      <c r="P247" s="191">
        <f t="shared" si="21"/>
        <v>0</v>
      </c>
      <c r="Q247" s="191">
        <v>0</v>
      </c>
      <c r="R247" s="191">
        <f t="shared" si="22"/>
        <v>0</v>
      </c>
      <c r="S247" s="191">
        <v>0</v>
      </c>
      <c r="T247" s="192">
        <f t="shared" si="23"/>
        <v>0</v>
      </c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R247" s="193" t="s">
        <v>123</v>
      </c>
      <c r="AT247" s="193" t="s">
        <v>119</v>
      </c>
      <c r="AU247" s="193" t="s">
        <v>78</v>
      </c>
      <c r="AY247" s="16" t="s">
        <v>117</v>
      </c>
      <c r="BE247" s="194">
        <f t="shared" si="24"/>
        <v>0</v>
      </c>
      <c r="BF247" s="194">
        <f t="shared" si="25"/>
        <v>0</v>
      </c>
      <c r="BG247" s="194">
        <f t="shared" si="26"/>
        <v>0</v>
      </c>
      <c r="BH247" s="194">
        <f t="shared" si="27"/>
        <v>0</v>
      </c>
      <c r="BI247" s="194">
        <f t="shared" si="28"/>
        <v>0</v>
      </c>
      <c r="BJ247" s="16" t="s">
        <v>78</v>
      </c>
      <c r="BK247" s="194">
        <f t="shared" si="29"/>
        <v>0</v>
      </c>
      <c r="BL247" s="16" t="s">
        <v>123</v>
      </c>
      <c r="BM247" s="193" t="s">
        <v>486</v>
      </c>
    </row>
    <row r="248" spans="1:65" s="2" customFormat="1" ht="24.2" customHeight="1">
      <c r="A248" s="33"/>
      <c r="B248" s="34"/>
      <c r="C248" s="181" t="s">
        <v>487</v>
      </c>
      <c r="D248" s="181" t="s">
        <v>119</v>
      </c>
      <c r="E248" s="182" t="s">
        <v>488</v>
      </c>
      <c r="F248" s="183" t="s">
        <v>489</v>
      </c>
      <c r="G248" s="184" t="s">
        <v>214</v>
      </c>
      <c r="H248" s="185">
        <v>3</v>
      </c>
      <c r="I248" s="186"/>
      <c r="J248" s="187">
        <f t="shared" si="20"/>
        <v>0</v>
      </c>
      <c r="K248" s="188"/>
      <c r="L248" s="38"/>
      <c r="M248" s="189" t="s">
        <v>1</v>
      </c>
      <c r="N248" s="190" t="s">
        <v>38</v>
      </c>
      <c r="O248" s="70"/>
      <c r="P248" s="191">
        <f t="shared" si="21"/>
        <v>0</v>
      </c>
      <c r="Q248" s="191">
        <v>0</v>
      </c>
      <c r="R248" s="191">
        <f t="shared" si="22"/>
        <v>0</v>
      </c>
      <c r="S248" s="191">
        <v>0</v>
      </c>
      <c r="T248" s="192">
        <f t="shared" si="23"/>
        <v>0</v>
      </c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R248" s="193" t="s">
        <v>123</v>
      </c>
      <c r="AT248" s="193" t="s">
        <v>119</v>
      </c>
      <c r="AU248" s="193" t="s">
        <v>78</v>
      </c>
      <c r="AY248" s="16" t="s">
        <v>117</v>
      </c>
      <c r="BE248" s="194">
        <f t="shared" si="24"/>
        <v>0</v>
      </c>
      <c r="BF248" s="194">
        <f t="shared" si="25"/>
        <v>0</v>
      </c>
      <c r="BG248" s="194">
        <f t="shared" si="26"/>
        <v>0</v>
      </c>
      <c r="BH248" s="194">
        <f t="shared" si="27"/>
        <v>0</v>
      </c>
      <c r="BI248" s="194">
        <f t="shared" si="28"/>
        <v>0</v>
      </c>
      <c r="BJ248" s="16" t="s">
        <v>78</v>
      </c>
      <c r="BK248" s="194">
        <f t="shared" si="29"/>
        <v>0</v>
      </c>
      <c r="BL248" s="16" t="s">
        <v>123</v>
      </c>
      <c r="BM248" s="193" t="s">
        <v>490</v>
      </c>
    </row>
    <row r="249" spans="1:65" s="2" customFormat="1" ht="24.2" customHeight="1">
      <c r="A249" s="33"/>
      <c r="B249" s="34"/>
      <c r="C249" s="181" t="s">
        <v>491</v>
      </c>
      <c r="D249" s="181" t="s">
        <v>119</v>
      </c>
      <c r="E249" s="182" t="s">
        <v>492</v>
      </c>
      <c r="F249" s="183" t="s">
        <v>493</v>
      </c>
      <c r="G249" s="184" t="s">
        <v>214</v>
      </c>
      <c r="H249" s="185">
        <v>42</v>
      </c>
      <c r="I249" s="186"/>
      <c r="J249" s="187">
        <f t="shared" si="20"/>
        <v>0</v>
      </c>
      <c r="K249" s="188"/>
      <c r="L249" s="38"/>
      <c r="M249" s="189" t="s">
        <v>1</v>
      </c>
      <c r="N249" s="190" t="s">
        <v>38</v>
      </c>
      <c r="O249" s="70"/>
      <c r="P249" s="191">
        <f t="shared" si="21"/>
        <v>0</v>
      </c>
      <c r="Q249" s="191">
        <v>0</v>
      </c>
      <c r="R249" s="191">
        <f t="shared" si="22"/>
        <v>0</v>
      </c>
      <c r="S249" s="191">
        <v>0</v>
      </c>
      <c r="T249" s="192">
        <f t="shared" si="23"/>
        <v>0</v>
      </c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R249" s="193" t="s">
        <v>123</v>
      </c>
      <c r="AT249" s="193" t="s">
        <v>119</v>
      </c>
      <c r="AU249" s="193" t="s">
        <v>78</v>
      </c>
      <c r="AY249" s="16" t="s">
        <v>117</v>
      </c>
      <c r="BE249" s="194">
        <f t="shared" si="24"/>
        <v>0</v>
      </c>
      <c r="BF249" s="194">
        <f t="shared" si="25"/>
        <v>0</v>
      </c>
      <c r="BG249" s="194">
        <f t="shared" si="26"/>
        <v>0</v>
      </c>
      <c r="BH249" s="194">
        <f t="shared" si="27"/>
        <v>0</v>
      </c>
      <c r="BI249" s="194">
        <f t="shared" si="28"/>
        <v>0</v>
      </c>
      <c r="BJ249" s="16" t="s">
        <v>78</v>
      </c>
      <c r="BK249" s="194">
        <f t="shared" si="29"/>
        <v>0</v>
      </c>
      <c r="BL249" s="16" t="s">
        <v>123</v>
      </c>
      <c r="BM249" s="193" t="s">
        <v>494</v>
      </c>
    </row>
    <row r="250" spans="1:65" s="2" customFormat="1" ht="21.75" customHeight="1">
      <c r="A250" s="33"/>
      <c r="B250" s="34"/>
      <c r="C250" s="181" t="s">
        <v>495</v>
      </c>
      <c r="D250" s="181" t="s">
        <v>119</v>
      </c>
      <c r="E250" s="182" t="s">
        <v>496</v>
      </c>
      <c r="F250" s="183" t="s">
        <v>497</v>
      </c>
      <c r="G250" s="184" t="s">
        <v>214</v>
      </c>
      <c r="H250" s="185">
        <v>3</v>
      </c>
      <c r="I250" s="186"/>
      <c r="J250" s="187">
        <f t="shared" si="20"/>
        <v>0</v>
      </c>
      <c r="K250" s="188"/>
      <c r="L250" s="38"/>
      <c r="M250" s="189" t="s">
        <v>1</v>
      </c>
      <c r="N250" s="190" t="s">
        <v>38</v>
      </c>
      <c r="O250" s="70"/>
      <c r="P250" s="191">
        <f t="shared" si="21"/>
        <v>0</v>
      </c>
      <c r="Q250" s="191">
        <v>0</v>
      </c>
      <c r="R250" s="191">
        <f t="shared" si="22"/>
        <v>0</v>
      </c>
      <c r="S250" s="191">
        <v>0</v>
      </c>
      <c r="T250" s="192">
        <f t="shared" si="23"/>
        <v>0</v>
      </c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R250" s="193" t="s">
        <v>123</v>
      </c>
      <c r="AT250" s="193" t="s">
        <v>119</v>
      </c>
      <c r="AU250" s="193" t="s">
        <v>78</v>
      </c>
      <c r="AY250" s="16" t="s">
        <v>117</v>
      </c>
      <c r="BE250" s="194">
        <f t="shared" si="24"/>
        <v>0</v>
      </c>
      <c r="BF250" s="194">
        <f t="shared" si="25"/>
        <v>0</v>
      </c>
      <c r="BG250" s="194">
        <f t="shared" si="26"/>
        <v>0</v>
      </c>
      <c r="BH250" s="194">
        <f t="shared" si="27"/>
        <v>0</v>
      </c>
      <c r="BI250" s="194">
        <f t="shared" si="28"/>
        <v>0</v>
      </c>
      <c r="BJ250" s="16" t="s">
        <v>78</v>
      </c>
      <c r="BK250" s="194">
        <f t="shared" si="29"/>
        <v>0</v>
      </c>
      <c r="BL250" s="16" t="s">
        <v>123</v>
      </c>
      <c r="BM250" s="193" t="s">
        <v>498</v>
      </c>
    </row>
    <row r="251" spans="1:65" s="2" customFormat="1" ht="16.5" customHeight="1">
      <c r="A251" s="33"/>
      <c r="B251" s="34"/>
      <c r="C251" s="181" t="s">
        <v>499</v>
      </c>
      <c r="D251" s="181" t="s">
        <v>119</v>
      </c>
      <c r="E251" s="182" t="s">
        <v>500</v>
      </c>
      <c r="F251" s="183" t="s">
        <v>501</v>
      </c>
      <c r="G251" s="184" t="s">
        <v>214</v>
      </c>
      <c r="H251" s="185">
        <v>3</v>
      </c>
      <c r="I251" s="186"/>
      <c r="J251" s="187">
        <f t="shared" si="20"/>
        <v>0</v>
      </c>
      <c r="K251" s="188"/>
      <c r="L251" s="38"/>
      <c r="M251" s="189" t="s">
        <v>1</v>
      </c>
      <c r="N251" s="190" t="s">
        <v>38</v>
      </c>
      <c r="O251" s="70"/>
      <c r="P251" s="191">
        <f t="shared" si="21"/>
        <v>0</v>
      </c>
      <c r="Q251" s="191">
        <v>0</v>
      </c>
      <c r="R251" s="191">
        <f t="shared" si="22"/>
        <v>0</v>
      </c>
      <c r="S251" s="191">
        <v>0</v>
      </c>
      <c r="T251" s="192">
        <f t="shared" si="23"/>
        <v>0</v>
      </c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R251" s="193" t="s">
        <v>123</v>
      </c>
      <c r="AT251" s="193" t="s">
        <v>119</v>
      </c>
      <c r="AU251" s="193" t="s">
        <v>78</v>
      </c>
      <c r="AY251" s="16" t="s">
        <v>117</v>
      </c>
      <c r="BE251" s="194">
        <f t="shared" si="24"/>
        <v>0</v>
      </c>
      <c r="BF251" s="194">
        <f t="shared" si="25"/>
        <v>0</v>
      </c>
      <c r="BG251" s="194">
        <f t="shared" si="26"/>
        <v>0</v>
      </c>
      <c r="BH251" s="194">
        <f t="shared" si="27"/>
        <v>0</v>
      </c>
      <c r="BI251" s="194">
        <f t="shared" si="28"/>
        <v>0</v>
      </c>
      <c r="BJ251" s="16" t="s">
        <v>78</v>
      </c>
      <c r="BK251" s="194">
        <f t="shared" si="29"/>
        <v>0</v>
      </c>
      <c r="BL251" s="16" t="s">
        <v>123</v>
      </c>
      <c r="BM251" s="193" t="s">
        <v>502</v>
      </c>
    </row>
    <row r="252" spans="1:65" s="2" customFormat="1" ht="16.5" customHeight="1">
      <c r="A252" s="33"/>
      <c r="B252" s="34"/>
      <c r="C252" s="181" t="s">
        <v>503</v>
      </c>
      <c r="D252" s="181" t="s">
        <v>119</v>
      </c>
      <c r="E252" s="182" t="s">
        <v>504</v>
      </c>
      <c r="F252" s="183" t="s">
        <v>505</v>
      </c>
      <c r="G252" s="184" t="s">
        <v>506</v>
      </c>
      <c r="H252" s="185">
        <v>1</v>
      </c>
      <c r="I252" s="186"/>
      <c r="J252" s="187">
        <f t="shared" si="20"/>
        <v>0</v>
      </c>
      <c r="K252" s="188"/>
      <c r="L252" s="38"/>
      <c r="M252" s="189" t="s">
        <v>1</v>
      </c>
      <c r="N252" s="190" t="s">
        <v>38</v>
      </c>
      <c r="O252" s="70"/>
      <c r="P252" s="191">
        <f t="shared" si="21"/>
        <v>0</v>
      </c>
      <c r="Q252" s="191">
        <v>0</v>
      </c>
      <c r="R252" s="191">
        <f t="shared" si="22"/>
        <v>0</v>
      </c>
      <c r="S252" s="191">
        <v>0</v>
      </c>
      <c r="T252" s="192">
        <f t="shared" si="23"/>
        <v>0</v>
      </c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R252" s="193" t="s">
        <v>123</v>
      </c>
      <c r="AT252" s="193" t="s">
        <v>119</v>
      </c>
      <c r="AU252" s="193" t="s">
        <v>78</v>
      </c>
      <c r="AY252" s="16" t="s">
        <v>117</v>
      </c>
      <c r="BE252" s="194">
        <f t="shared" si="24"/>
        <v>0</v>
      </c>
      <c r="BF252" s="194">
        <f t="shared" si="25"/>
        <v>0</v>
      </c>
      <c r="BG252" s="194">
        <f t="shared" si="26"/>
        <v>0</v>
      </c>
      <c r="BH252" s="194">
        <f t="shared" si="27"/>
        <v>0</v>
      </c>
      <c r="BI252" s="194">
        <f t="shared" si="28"/>
        <v>0</v>
      </c>
      <c r="BJ252" s="16" t="s">
        <v>78</v>
      </c>
      <c r="BK252" s="194">
        <f t="shared" si="29"/>
        <v>0</v>
      </c>
      <c r="BL252" s="16" t="s">
        <v>123</v>
      </c>
      <c r="BM252" s="193" t="s">
        <v>507</v>
      </c>
    </row>
    <row r="253" spans="1:65" s="13" customFormat="1" ht="11.25">
      <c r="B253" s="195"/>
      <c r="C253" s="196"/>
      <c r="D253" s="197" t="s">
        <v>139</v>
      </c>
      <c r="E253" s="198" t="s">
        <v>1</v>
      </c>
      <c r="F253" s="199" t="s">
        <v>78</v>
      </c>
      <c r="G253" s="196"/>
      <c r="H253" s="200">
        <v>1</v>
      </c>
      <c r="I253" s="201"/>
      <c r="J253" s="196"/>
      <c r="K253" s="196"/>
      <c r="L253" s="202"/>
      <c r="M253" s="203"/>
      <c r="N253" s="204"/>
      <c r="O253" s="204"/>
      <c r="P253" s="204"/>
      <c r="Q253" s="204"/>
      <c r="R253" s="204"/>
      <c r="S253" s="204"/>
      <c r="T253" s="205"/>
      <c r="AT253" s="206" t="s">
        <v>139</v>
      </c>
      <c r="AU253" s="206" t="s">
        <v>78</v>
      </c>
      <c r="AV253" s="13" t="s">
        <v>80</v>
      </c>
      <c r="AW253" s="13" t="s">
        <v>30</v>
      </c>
      <c r="AX253" s="13" t="s">
        <v>78</v>
      </c>
      <c r="AY253" s="206" t="s">
        <v>117</v>
      </c>
    </row>
    <row r="254" spans="1:65" s="2" customFormat="1" ht="24.2" customHeight="1">
      <c r="A254" s="33"/>
      <c r="B254" s="34"/>
      <c r="C254" s="181" t="s">
        <v>508</v>
      </c>
      <c r="D254" s="181" t="s">
        <v>119</v>
      </c>
      <c r="E254" s="182" t="s">
        <v>509</v>
      </c>
      <c r="F254" s="183" t="s">
        <v>510</v>
      </c>
      <c r="G254" s="184" t="s">
        <v>511</v>
      </c>
      <c r="H254" s="185">
        <v>0.16500000000000001</v>
      </c>
      <c r="I254" s="186"/>
      <c r="J254" s="187">
        <f>ROUND(I254*H254,2)</f>
        <v>0</v>
      </c>
      <c r="K254" s="188"/>
      <c r="L254" s="38"/>
      <c r="M254" s="189" t="s">
        <v>1</v>
      </c>
      <c r="N254" s="190" t="s">
        <v>38</v>
      </c>
      <c r="O254" s="70"/>
      <c r="P254" s="191">
        <f>O254*H254</f>
        <v>0</v>
      </c>
      <c r="Q254" s="191">
        <v>8.8000000000000005E-3</v>
      </c>
      <c r="R254" s="191">
        <f>Q254*H254</f>
        <v>1.4520000000000002E-3</v>
      </c>
      <c r="S254" s="191">
        <v>0</v>
      </c>
      <c r="T254" s="192">
        <f>S254*H254</f>
        <v>0</v>
      </c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R254" s="193" t="s">
        <v>123</v>
      </c>
      <c r="AT254" s="193" t="s">
        <v>119</v>
      </c>
      <c r="AU254" s="193" t="s">
        <v>78</v>
      </c>
      <c r="AY254" s="16" t="s">
        <v>117</v>
      </c>
      <c r="BE254" s="194">
        <f>IF(N254="základní",J254,0)</f>
        <v>0</v>
      </c>
      <c r="BF254" s="194">
        <f>IF(N254="snížená",J254,0)</f>
        <v>0</v>
      </c>
      <c r="BG254" s="194">
        <f>IF(N254="zákl. přenesená",J254,0)</f>
        <v>0</v>
      </c>
      <c r="BH254" s="194">
        <f>IF(N254="sníž. přenesená",J254,0)</f>
        <v>0</v>
      </c>
      <c r="BI254" s="194">
        <f>IF(N254="nulová",J254,0)</f>
        <v>0</v>
      </c>
      <c r="BJ254" s="16" t="s">
        <v>78</v>
      </c>
      <c r="BK254" s="194">
        <f>ROUND(I254*H254,2)</f>
        <v>0</v>
      </c>
      <c r="BL254" s="16" t="s">
        <v>123</v>
      </c>
      <c r="BM254" s="193" t="s">
        <v>512</v>
      </c>
    </row>
    <row r="255" spans="1:65" s="2" customFormat="1" ht="24.2" customHeight="1">
      <c r="A255" s="33"/>
      <c r="B255" s="34"/>
      <c r="C255" s="181" t="s">
        <v>513</v>
      </c>
      <c r="D255" s="181" t="s">
        <v>119</v>
      </c>
      <c r="E255" s="182" t="s">
        <v>514</v>
      </c>
      <c r="F255" s="183" t="s">
        <v>515</v>
      </c>
      <c r="G255" s="184" t="s">
        <v>187</v>
      </c>
      <c r="H255" s="185">
        <v>3</v>
      </c>
      <c r="I255" s="186"/>
      <c r="J255" s="187">
        <f>ROUND(I255*H255,2)</f>
        <v>0</v>
      </c>
      <c r="K255" s="188"/>
      <c r="L255" s="38"/>
      <c r="M255" s="189" t="s">
        <v>1</v>
      </c>
      <c r="N255" s="190" t="s">
        <v>38</v>
      </c>
      <c r="O255" s="70"/>
      <c r="P255" s="191">
        <f>O255*H255</f>
        <v>0</v>
      </c>
      <c r="Q255" s="191">
        <v>0</v>
      </c>
      <c r="R255" s="191">
        <f>Q255*H255</f>
        <v>0</v>
      </c>
      <c r="S255" s="191">
        <v>0</v>
      </c>
      <c r="T255" s="192">
        <f>S255*H255</f>
        <v>0</v>
      </c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R255" s="193" t="s">
        <v>123</v>
      </c>
      <c r="AT255" s="193" t="s">
        <v>119</v>
      </c>
      <c r="AU255" s="193" t="s">
        <v>78</v>
      </c>
      <c r="AY255" s="16" t="s">
        <v>117</v>
      </c>
      <c r="BE255" s="194">
        <f>IF(N255="základní",J255,0)</f>
        <v>0</v>
      </c>
      <c r="BF255" s="194">
        <f>IF(N255="snížená",J255,0)</f>
        <v>0</v>
      </c>
      <c r="BG255" s="194">
        <f>IF(N255="zákl. přenesená",J255,0)</f>
        <v>0</v>
      </c>
      <c r="BH255" s="194">
        <f>IF(N255="sníž. přenesená",J255,0)</f>
        <v>0</v>
      </c>
      <c r="BI255" s="194">
        <f>IF(N255="nulová",J255,0)</f>
        <v>0</v>
      </c>
      <c r="BJ255" s="16" t="s">
        <v>78</v>
      </c>
      <c r="BK255" s="194">
        <f>ROUND(I255*H255,2)</f>
        <v>0</v>
      </c>
      <c r="BL255" s="16" t="s">
        <v>123</v>
      </c>
      <c r="BM255" s="193" t="s">
        <v>516</v>
      </c>
    </row>
    <row r="256" spans="1:65" s="2" customFormat="1" ht="24.2" customHeight="1">
      <c r="A256" s="33"/>
      <c r="B256" s="34"/>
      <c r="C256" s="181" t="s">
        <v>517</v>
      </c>
      <c r="D256" s="181" t="s">
        <v>119</v>
      </c>
      <c r="E256" s="182" t="s">
        <v>518</v>
      </c>
      <c r="F256" s="183" t="s">
        <v>519</v>
      </c>
      <c r="G256" s="184" t="s">
        <v>148</v>
      </c>
      <c r="H256" s="185">
        <v>165</v>
      </c>
      <c r="I256" s="186"/>
      <c r="J256" s="187">
        <f>ROUND(I256*H256,2)</f>
        <v>0</v>
      </c>
      <c r="K256" s="188"/>
      <c r="L256" s="38"/>
      <c r="M256" s="189" t="s">
        <v>1</v>
      </c>
      <c r="N256" s="190" t="s">
        <v>38</v>
      </c>
      <c r="O256" s="70"/>
      <c r="P256" s="191">
        <f>O256*H256</f>
        <v>0</v>
      </c>
      <c r="Q256" s="191">
        <v>0</v>
      </c>
      <c r="R256" s="191">
        <f>Q256*H256</f>
        <v>0</v>
      </c>
      <c r="S256" s="191">
        <v>0</v>
      </c>
      <c r="T256" s="192">
        <f>S256*H256</f>
        <v>0</v>
      </c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R256" s="193" t="s">
        <v>123</v>
      </c>
      <c r="AT256" s="193" t="s">
        <v>119</v>
      </c>
      <c r="AU256" s="193" t="s">
        <v>78</v>
      </c>
      <c r="AY256" s="16" t="s">
        <v>117</v>
      </c>
      <c r="BE256" s="194">
        <f>IF(N256="základní",J256,0)</f>
        <v>0</v>
      </c>
      <c r="BF256" s="194">
        <f>IF(N256="snížená",J256,0)</f>
        <v>0</v>
      </c>
      <c r="BG256" s="194">
        <f>IF(N256="zákl. přenesená",J256,0)</f>
        <v>0</v>
      </c>
      <c r="BH256" s="194">
        <f>IF(N256="sníž. přenesená",J256,0)</f>
        <v>0</v>
      </c>
      <c r="BI256" s="194">
        <f>IF(N256="nulová",J256,0)</f>
        <v>0</v>
      </c>
      <c r="BJ256" s="16" t="s">
        <v>78</v>
      </c>
      <c r="BK256" s="194">
        <f>ROUND(I256*H256,2)</f>
        <v>0</v>
      </c>
      <c r="BL256" s="16" t="s">
        <v>123</v>
      </c>
      <c r="BM256" s="193" t="s">
        <v>520</v>
      </c>
    </row>
    <row r="257" spans="1:65" s="2" customFormat="1" ht="37.9" customHeight="1">
      <c r="A257" s="33"/>
      <c r="B257" s="34"/>
      <c r="C257" s="181" t="s">
        <v>521</v>
      </c>
      <c r="D257" s="181" t="s">
        <v>119</v>
      </c>
      <c r="E257" s="182" t="s">
        <v>522</v>
      </c>
      <c r="F257" s="183" t="s">
        <v>523</v>
      </c>
      <c r="G257" s="184" t="s">
        <v>187</v>
      </c>
      <c r="H257" s="185">
        <v>11</v>
      </c>
      <c r="I257" s="186"/>
      <c r="J257" s="187">
        <f>ROUND(I257*H257,2)</f>
        <v>0</v>
      </c>
      <c r="K257" s="188"/>
      <c r="L257" s="38"/>
      <c r="M257" s="189" t="s">
        <v>1</v>
      </c>
      <c r="N257" s="190" t="s">
        <v>38</v>
      </c>
      <c r="O257" s="70"/>
      <c r="P257" s="191">
        <f>O257*H257</f>
        <v>0</v>
      </c>
      <c r="Q257" s="191">
        <v>0</v>
      </c>
      <c r="R257" s="191">
        <f>Q257*H257</f>
        <v>0</v>
      </c>
      <c r="S257" s="191">
        <v>0</v>
      </c>
      <c r="T257" s="192">
        <f>S257*H257</f>
        <v>0</v>
      </c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R257" s="193" t="s">
        <v>123</v>
      </c>
      <c r="AT257" s="193" t="s">
        <v>119</v>
      </c>
      <c r="AU257" s="193" t="s">
        <v>78</v>
      </c>
      <c r="AY257" s="16" t="s">
        <v>117</v>
      </c>
      <c r="BE257" s="194">
        <f>IF(N257="základní",J257,0)</f>
        <v>0</v>
      </c>
      <c r="BF257" s="194">
        <f>IF(N257="snížená",J257,0)</f>
        <v>0</v>
      </c>
      <c r="BG257" s="194">
        <f>IF(N257="zákl. přenesená",J257,0)</f>
        <v>0</v>
      </c>
      <c r="BH257" s="194">
        <f>IF(N257="sníž. přenesená",J257,0)</f>
        <v>0</v>
      </c>
      <c r="BI257" s="194">
        <f>IF(N257="nulová",J257,0)</f>
        <v>0</v>
      </c>
      <c r="BJ257" s="16" t="s">
        <v>78</v>
      </c>
      <c r="BK257" s="194">
        <f>ROUND(I257*H257,2)</f>
        <v>0</v>
      </c>
      <c r="BL257" s="16" t="s">
        <v>123</v>
      </c>
      <c r="BM257" s="193" t="s">
        <v>524</v>
      </c>
    </row>
    <row r="258" spans="1:65" s="2" customFormat="1" ht="37.9" customHeight="1">
      <c r="A258" s="33"/>
      <c r="B258" s="34"/>
      <c r="C258" s="181" t="s">
        <v>525</v>
      </c>
      <c r="D258" s="181" t="s">
        <v>119</v>
      </c>
      <c r="E258" s="182" t="s">
        <v>526</v>
      </c>
      <c r="F258" s="183" t="s">
        <v>527</v>
      </c>
      <c r="G258" s="184" t="s">
        <v>187</v>
      </c>
      <c r="H258" s="185">
        <v>99</v>
      </c>
      <c r="I258" s="186"/>
      <c r="J258" s="187">
        <f>ROUND(I258*H258,2)</f>
        <v>0</v>
      </c>
      <c r="K258" s="188"/>
      <c r="L258" s="38"/>
      <c r="M258" s="189" t="s">
        <v>1</v>
      </c>
      <c r="N258" s="190" t="s">
        <v>38</v>
      </c>
      <c r="O258" s="70"/>
      <c r="P258" s="191">
        <f>O258*H258</f>
        <v>0</v>
      </c>
      <c r="Q258" s="191">
        <v>0</v>
      </c>
      <c r="R258" s="191">
        <f>Q258*H258</f>
        <v>0</v>
      </c>
      <c r="S258" s="191">
        <v>0</v>
      </c>
      <c r="T258" s="192">
        <f>S258*H258</f>
        <v>0</v>
      </c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R258" s="193" t="s">
        <v>123</v>
      </c>
      <c r="AT258" s="193" t="s">
        <v>119</v>
      </c>
      <c r="AU258" s="193" t="s">
        <v>78</v>
      </c>
      <c r="AY258" s="16" t="s">
        <v>117</v>
      </c>
      <c r="BE258" s="194">
        <f>IF(N258="základní",J258,0)</f>
        <v>0</v>
      </c>
      <c r="BF258" s="194">
        <f>IF(N258="snížená",J258,0)</f>
        <v>0</v>
      </c>
      <c r="BG258" s="194">
        <f>IF(N258="zákl. přenesená",J258,0)</f>
        <v>0</v>
      </c>
      <c r="BH258" s="194">
        <f>IF(N258="sníž. přenesená",J258,0)</f>
        <v>0</v>
      </c>
      <c r="BI258" s="194">
        <f>IF(N258="nulová",J258,0)</f>
        <v>0</v>
      </c>
      <c r="BJ258" s="16" t="s">
        <v>78</v>
      </c>
      <c r="BK258" s="194">
        <f>ROUND(I258*H258,2)</f>
        <v>0</v>
      </c>
      <c r="BL258" s="16" t="s">
        <v>123</v>
      </c>
      <c r="BM258" s="193" t="s">
        <v>528</v>
      </c>
    </row>
    <row r="259" spans="1:65" s="13" customFormat="1" ht="11.25">
      <c r="B259" s="195"/>
      <c r="C259" s="196"/>
      <c r="D259" s="197" t="s">
        <v>139</v>
      </c>
      <c r="E259" s="198" t="s">
        <v>1</v>
      </c>
      <c r="F259" s="199" t="s">
        <v>529</v>
      </c>
      <c r="G259" s="196"/>
      <c r="H259" s="200">
        <v>99</v>
      </c>
      <c r="I259" s="201"/>
      <c r="J259" s="196"/>
      <c r="K259" s="196"/>
      <c r="L259" s="202"/>
      <c r="M259" s="203"/>
      <c r="N259" s="204"/>
      <c r="O259" s="204"/>
      <c r="P259" s="204"/>
      <c r="Q259" s="204"/>
      <c r="R259" s="204"/>
      <c r="S259" s="204"/>
      <c r="T259" s="205"/>
      <c r="AT259" s="206" t="s">
        <v>139</v>
      </c>
      <c r="AU259" s="206" t="s">
        <v>78</v>
      </c>
      <c r="AV259" s="13" t="s">
        <v>80</v>
      </c>
      <c r="AW259" s="13" t="s">
        <v>30</v>
      </c>
      <c r="AX259" s="13" t="s">
        <v>78</v>
      </c>
      <c r="AY259" s="206" t="s">
        <v>117</v>
      </c>
    </row>
    <row r="260" spans="1:65" s="2" customFormat="1" ht="24.2" customHeight="1">
      <c r="A260" s="33"/>
      <c r="B260" s="34"/>
      <c r="C260" s="181" t="s">
        <v>530</v>
      </c>
      <c r="D260" s="181" t="s">
        <v>119</v>
      </c>
      <c r="E260" s="182" t="s">
        <v>531</v>
      </c>
      <c r="F260" s="183" t="s">
        <v>364</v>
      </c>
      <c r="G260" s="184" t="s">
        <v>336</v>
      </c>
      <c r="H260" s="185">
        <v>20.9</v>
      </c>
      <c r="I260" s="186"/>
      <c r="J260" s="187">
        <f>ROUND(I260*H260,2)</f>
        <v>0</v>
      </c>
      <c r="K260" s="188"/>
      <c r="L260" s="38"/>
      <c r="M260" s="189" t="s">
        <v>1</v>
      </c>
      <c r="N260" s="190" t="s">
        <v>38</v>
      </c>
      <c r="O260" s="70"/>
      <c r="P260" s="191">
        <f>O260*H260</f>
        <v>0</v>
      </c>
      <c r="Q260" s="191">
        <v>0</v>
      </c>
      <c r="R260" s="191">
        <f>Q260*H260</f>
        <v>0</v>
      </c>
      <c r="S260" s="191">
        <v>0</v>
      </c>
      <c r="T260" s="192">
        <f>S260*H260</f>
        <v>0</v>
      </c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R260" s="193" t="s">
        <v>123</v>
      </c>
      <c r="AT260" s="193" t="s">
        <v>119</v>
      </c>
      <c r="AU260" s="193" t="s">
        <v>78</v>
      </c>
      <c r="AY260" s="16" t="s">
        <v>117</v>
      </c>
      <c r="BE260" s="194">
        <f>IF(N260="základní",J260,0)</f>
        <v>0</v>
      </c>
      <c r="BF260" s="194">
        <f>IF(N260="snížená",J260,0)</f>
        <v>0</v>
      </c>
      <c r="BG260" s="194">
        <f>IF(N260="zákl. přenesená",J260,0)</f>
        <v>0</v>
      </c>
      <c r="BH260" s="194">
        <f>IF(N260="sníž. přenesená",J260,0)</f>
        <v>0</v>
      </c>
      <c r="BI260" s="194">
        <f>IF(N260="nulová",J260,0)</f>
        <v>0</v>
      </c>
      <c r="BJ260" s="16" t="s">
        <v>78</v>
      </c>
      <c r="BK260" s="194">
        <f>ROUND(I260*H260,2)</f>
        <v>0</v>
      </c>
      <c r="BL260" s="16" t="s">
        <v>123</v>
      </c>
      <c r="BM260" s="193" t="s">
        <v>532</v>
      </c>
    </row>
    <row r="261" spans="1:65" s="13" customFormat="1" ht="11.25">
      <c r="B261" s="195"/>
      <c r="C261" s="196"/>
      <c r="D261" s="197" t="s">
        <v>139</v>
      </c>
      <c r="E261" s="198" t="s">
        <v>1</v>
      </c>
      <c r="F261" s="199" t="s">
        <v>533</v>
      </c>
      <c r="G261" s="196"/>
      <c r="H261" s="200">
        <v>20.9</v>
      </c>
      <c r="I261" s="201"/>
      <c r="J261" s="196"/>
      <c r="K261" s="196"/>
      <c r="L261" s="202"/>
      <c r="M261" s="203"/>
      <c r="N261" s="204"/>
      <c r="O261" s="204"/>
      <c r="P261" s="204"/>
      <c r="Q261" s="204"/>
      <c r="R261" s="204"/>
      <c r="S261" s="204"/>
      <c r="T261" s="205"/>
      <c r="AT261" s="206" t="s">
        <v>139</v>
      </c>
      <c r="AU261" s="206" t="s">
        <v>78</v>
      </c>
      <c r="AV261" s="13" t="s">
        <v>80</v>
      </c>
      <c r="AW261" s="13" t="s">
        <v>30</v>
      </c>
      <c r="AX261" s="13" t="s">
        <v>78</v>
      </c>
      <c r="AY261" s="206" t="s">
        <v>117</v>
      </c>
    </row>
    <row r="262" spans="1:65" s="2" customFormat="1" ht="24.2" customHeight="1">
      <c r="A262" s="33"/>
      <c r="B262" s="34"/>
      <c r="C262" s="181" t="s">
        <v>534</v>
      </c>
      <c r="D262" s="181" t="s">
        <v>119</v>
      </c>
      <c r="E262" s="182" t="s">
        <v>535</v>
      </c>
      <c r="F262" s="183" t="s">
        <v>536</v>
      </c>
      <c r="G262" s="184" t="s">
        <v>187</v>
      </c>
      <c r="H262" s="185">
        <v>3</v>
      </c>
      <c r="I262" s="186"/>
      <c r="J262" s="187">
        <f t="shared" ref="J262:J269" si="30">ROUND(I262*H262,2)</f>
        <v>0</v>
      </c>
      <c r="K262" s="188"/>
      <c r="L262" s="38"/>
      <c r="M262" s="189" t="s">
        <v>1</v>
      </c>
      <c r="N262" s="190" t="s">
        <v>38</v>
      </c>
      <c r="O262" s="70"/>
      <c r="P262" s="191">
        <f t="shared" ref="P262:P269" si="31">O262*H262</f>
        <v>0</v>
      </c>
      <c r="Q262" s="191">
        <v>0</v>
      </c>
      <c r="R262" s="191">
        <f t="shared" ref="R262:R269" si="32">Q262*H262</f>
        <v>0</v>
      </c>
      <c r="S262" s="191">
        <v>0</v>
      </c>
      <c r="T262" s="192">
        <f t="shared" ref="T262:T269" si="33">S262*H262</f>
        <v>0</v>
      </c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R262" s="193" t="s">
        <v>123</v>
      </c>
      <c r="AT262" s="193" t="s">
        <v>119</v>
      </c>
      <c r="AU262" s="193" t="s">
        <v>78</v>
      </c>
      <c r="AY262" s="16" t="s">
        <v>117</v>
      </c>
      <c r="BE262" s="194">
        <f t="shared" ref="BE262:BE269" si="34">IF(N262="základní",J262,0)</f>
        <v>0</v>
      </c>
      <c r="BF262" s="194">
        <f t="shared" ref="BF262:BF269" si="35">IF(N262="snížená",J262,0)</f>
        <v>0</v>
      </c>
      <c r="BG262" s="194">
        <f t="shared" ref="BG262:BG269" si="36">IF(N262="zákl. přenesená",J262,0)</f>
        <v>0</v>
      </c>
      <c r="BH262" s="194">
        <f t="shared" ref="BH262:BH269" si="37">IF(N262="sníž. přenesená",J262,0)</f>
        <v>0</v>
      </c>
      <c r="BI262" s="194">
        <f t="shared" ref="BI262:BI269" si="38">IF(N262="nulová",J262,0)</f>
        <v>0</v>
      </c>
      <c r="BJ262" s="16" t="s">
        <v>78</v>
      </c>
      <c r="BK262" s="194">
        <f t="shared" ref="BK262:BK269" si="39">ROUND(I262*H262,2)</f>
        <v>0</v>
      </c>
      <c r="BL262" s="16" t="s">
        <v>123</v>
      </c>
      <c r="BM262" s="193" t="s">
        <v>537</v>
      </c>
    </row>
    <row r="263" spans="1:65" s="2" customFormat="1" ht="24.2" customHeight="1">
      <c r="A263" s="33"/>
      <c r="B263" s="34"/>
      <c r="C263" s="181" t="s">
        <v>538</v>
      </c>
      <c r="D263" s="181" t="s">
        <v>119</v>
      </c>
      <c r="E263" s="182" t="s">
        <v>539</v>
      </c>
      <c r="F263" s="183" t="s">
        <v>540</v>
      </c>
      <c r="G263" s="184" t="s">
        <v>148</v>
      </c>
      <c r="H263" s="185">
        <v>165</v>
      </c>
      <c r="I263" s="186"/>
      <c r="J263" s="187">
        <f t="shared" si="30"/>
        <v>0</v>
      </c>
      <c r="K263" s="188"/>
      <c r="L263" s="38"/>
      <c r="M263" s="189" t="s">
        <v>1</v>
      </c>
      <c r="N263" s="190" t="s">
        <v>38</v>
      </c>
      <c r="O263" s="70"/>
      <c r="P263" s="191">
        <f t="shared" si="31"/>
        <v>0</v>
      </c>
      <c r="Q263" s="191">
        <v>0</v>
      </c>
      <c r="R263" s="191">
        <f t="shared" si="32"/>
        <v>0</v>
      </c>
      <c r="S263" s="191">
        <v>0</v>
      </c>
      <c r="T263" s="192">
        <f t="shared" si="33"/>
        <v>0</v>
      </c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R263" s="193" t="s">
        <v>123</v>
      </c>
      <c r="AT263" s="193" t="s">
        <v>119</v>
      </c>
      <c r="AU263" s="193" t="s">
        <v>78</v>
      </c>
      <c r="AY263" s="16" t="s">
        <v>117</v>
      </c>
      <c r="BE263" s="194">
        <f t="shared" si="34"/>
        <v>0</v>
      </c>
      <c r="BF263" s="194">
        <f t="shared" si="35"/>
        <v>0</v>
      </c>
      <c r="BG263" s="194">
        <f t="shared" si="36"/>
        <v>0</v>
      </c>
      <c r="BH263" s="194">
        <f t="shared" si="37"/>
        <v>0</v>
      </c>
      <c r="BI263" s="194">
        <f t="shared" si="38"/>
        <v>0</v>
      </c>
      <c r="BJ263" s="16" t="s">
        <v>78</v>
      </c>
      <c r="BK263" s="194">
        <f t="shared" si="39"/>
        <v>0</v>
      </c>
      <c r="BL263" s="16" t="s">
        <v>123</v>
      </c>
      <c r="BM263" s="193" t="s">
        <v>541</v>
      </c>
    </row>
    <row r="264" spans="1:65" s="2" customFormat="1" ht="24.2" customHeight="1">
      <c r="A264" s="33"/>
      <c r="B264" s="34"/>
      <c r="C264" s="181" t="s">
        <v>542</v>
      </c>
      <c r="D264" s="181" t="s">
        <v>119</v>
      </c>
      <c r="E264" s="182" t="s">
        <v>543</v>
      </c>
      <c r="F264" s="183" t="s">
        <v>544</v>
      </c>
      <c r="G264" s="184" t="s">
        <v>187</v>
      </c>
      <c r="H264" s="185">
        <v>3</v>
      </c>
      <c r="I264" s="186"/>
      <c r="J264" s="187">
        <f t="shared" si="30"/>
        <v>0</v>
      </c>
      <c r="K264" s="188"/>
      <c r="L264" s="38"/>
      <c r="M264" s="189" t="s">
        <v>1</v>
      </c>
      <c r="N264" s="190" t="s">
        <v>38</v>
      </c>
      <c r="O264" s="70"/>
      <c r="P264" s="191">
        <f t="shared" si="31"/>
        <v>0</v>
      </c>
      <c r="Q264" s="191">
        <v>2.3010199999999998</v>
      </c>
      <c r="R264" s="191">
        <f t="shared" si="32"/>
        <v>6.90306</v>
      </c>
      <c r="S264" s="191">
        <v>0</v>
      </c>
      <c r="T264" s="192">
        <f t="shared" si="33"/>
        <v>0</v>
      </c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R264" s="193" t="s">
        <v>123</v>
      </c>
      <c r="AT264" s="193" t="s">
        <v>119</v>
      </c>
      <c r="AU264" s="193" t="s">
        <v>78</v>
      </c>
      <c r="AY264" s="16" t="s">
        <v>117</v>
      </c>
      <c r="BE264" s="194">
        <f t="shared" si="34"/>
        <v>0</v>
      </c>
      <c r="BF264" s="194">
        <f t="shared" si="35"/>
        <v>0</v>
      </c>
      <c r="BG264" s="194">
        <f t="shared" si="36"/>
        <v>0</v>
      </c>
      <c r="BH264" s="194">
        <f t="shared" si="37"/>
        <v>0</v>
      </c>
      <c r="BI264" s="194">
        <f t="shared" si="38"/>
        <v>0</v>
      </c>
      <c r="BJ264" s="16" t="s">
        <v>78</v>
      </c>
      <c r="BK264" s="194">
        <f t="shared" si="39"/>
        <v>0</v>
      </c>
      <c r="BL264" s="16" t="s">
        <v>123</v>
      </c>
      <c r="BM264" s="193" t="s">
        <v>545</v>
      </c>
    </row>
    <row r="265" spans="1:65" s="2" customFormat="1" ht="16.5" customHeight="1">
      <c r="A265" s="33"/>
      <c r="B265" s="34"/>
      <c r="C265" s="207" t="s">
        <v>546</v>
      </c>
      <c r="D265" s="207" t="s">
        <v>174</v>
      </c>
      <c r="E265" s="208" t="s">
        <v>547</v>
      </c>
      <c r="F265" s="209" t="s">
        <v>548</v>
      </c>
      <c r="G265" s="210" t="s">
        <v>148</v>
      </c>
      <c r="H265" s="211">
        <v>4.5</v>
      </c>
      <c r="I265" s="212"/>
      <c r="J265" s="213">
        <f t="shared" si="30"/>
        <v>0</v>
      </c>
      <c r="K265" s="214"/>
      <c r="L265" s="215"/>
      <c r="M265" s="216" t="s">
        <v>1</v>
      </c>
      <c r="N265" s="217" t="s">
        <v>38</v>
      </c>
      <c r="O265" s="70"/>
      <c r="P265" s="191">
        <f t="shared" si="31"/>
        <v>0</v>
      </c>
      <c r="Q265" s="191">
        <v>1.311E-2</v>
      </c>
      <c r="R265" s="191">
        <f t="shared" si="32"/>
        <v>5.8994999999999999E-2</v>
      </c>
      <c r="S265" s="191">
        <v>0</v>
      </c>
      <c r="T265" s="192">
        <f t="shared" si="33"/>
        <v>0</v>
      </c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R265" s="193" t="s">
        <v>150</v>
      </c>
      <c r="AT265" s="193" t="s">
        <v>174</v>
      </c>
      <c r="AU265" s="193" t="s">
        <v>78</v>
      </c>
      <c r="AY265" s="16" t="s">
        <v>117</v>
      </c>
      <c r="BE265" s="194">
        <f t="shared" si="34"/>
        <v>0</v>
      </c>
      <c r="BF265" s="194">
        <f t="shared" si="35"/>
        <v>0</v>
      </c>
      <c r="BG265" s="194">
        <f t="shared" si="36"/>
        <v>0</v>
      </c>
      <c r="BH265" s="194">
        <f t="shared" si="37"/>
        <v>0</v>
      </c>
      <c r="BI265" s="194">
        <f t="shared" si="38"/>
        <v>0</v>
      </c>
      <c r="BJ265" s="16" t="s">
        <v>78</v>
      </c>
      <c r="BK265" s="194">
        <f t="shared" si="39"/>
        <v>0</v>
      </c>
      <c r="BL265" s="16" t="s">
        <v>123</v>
      </c>
      <c r="BM265" s="193" t="s">
        <v>549</v>
      </c>
    </row>
    <row r="266" spans="1:65" s="2" customFormat="1" ht="24.2" customHeight="1">
      <c r="A266" s="33"/>
      <c r="B266" s="34"/>
      <c r="C266" s="181" t="s">
        <v>550</v>
      </c>
      <c r="D266" s="181" t="s">
        <v>119</v>
      </c>
      <c r="E266" s="182" t="s">
        <v>551</v>
      </c>
      <c r="F266" s="183" t="s">
        <v>552</v>
      </c>
      <c r="G266" s="184" t="s">
        <v>148</v>
      </c>
      <c r="H266" s="185">
        <v>165</v>
      </c>
      <c r="I266" s="186"/>
      <c r="J266" s="187">
        <f t="shared" si="30"/>
        <v>0</v>
      </c>
      <c r="K266" s="188"/>
      <c r="L266" s="38"/>
      <c r="M266" s="189" t="s">
        <v>1</v>
      </c>
      <c r="N266" s="190" t="s">
        <v>38</v>
      </c>
      <c r="O266" s="70"/>
      <c r="P266" s="191">
        <f t="shared" si="31"/>
        <v>0</v>
      </c>
      <c r="Q266" s="191">
        <v>0.14000000000000001</v>
      </c>
      <c r="R266" s="191">
        <f t="shared" si="32"/>
        <v>23.1</v>
      </c>
      <c r="S266" s="191">
        <v>0</v>
      </c>
      <c r="T266" s="192">
        <f t="shared" si="33"/>
        <v>0</v>
      </c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R266" s="193" t="s">
        <v>123</v>
      </c>
      <c r="AT266" s="193" t="s">
        <v>119</v>
      </c>
      <c r="AU266" s="193" t="s">
        <v>78</v>
      </c>
      <c r="AY266" s="16" t="s">
        <v>117</v>
      </c>
      <c r="BE266" s="194">
        <f t="shared" si="34"/>
        <v>0</v>
      </c>
      <c r="BF266" s="194">
        <f t="shared" si="35"/>
        <v>0</v>
      </c>
      <c r="BG266" s="194">
        <f t="shared" si="36"/>
        <v>0</v>
      </c>
      <c r="BH266" s="194">
        <f t="shared" si="37"/>
        <v>0</v>
      </c>
      <c r="BI266" s="194">
        <f t="shared" si="38"/>
        <v>0</v>
      </c>
      <c r="BJ266" s="16" t="s">
        <v>78</v>
      </c>
      <c r="BK266" s="194">
        <f t="shared" si="39"/>
        <v>0</v>
      </c>
      <c r="BL266" s="16" t="s">
        <v>123</v>
      </c>
      <c r="BM266" s="193" t="s">
        <v>553</v>
      </c>
    </row>
    <row r="267" spans="1:65" s="2" customFormat="1" ht="21.75" customHeight="1">
      <c r="A267" s="33"/>
      <c r="B267" s="34"/>
      <c r="C267" s="181" t="s">
        <v>554</v>
      </c>
      <c r="D267" s="181" t="s">
        <v>119</v>
      </c>
      <c r="E267" s="182" t="s">
        <v>555</v>
      </c>
      <c r="F267" s="183" t="s">
        <v>556</v>
      </c>
      <c r="G267" s="184" t="s">
        <v>148</v>
      </c>
      <c r="H267" s="185">
        <v>165</v>
      </c>
      <c r="I267" s="186"/>
      <c r="J267" s="187">
        <f t="shared" si="30"/>
        <v>0</v>
      </c>
      <c r="K267" s="188"/>
      <c r="L267" s="38"/>
      <c r="M267" s="189" t="s">
        <v>1</v>
      </c>
      <c r="N267" s="190" t="s">
        <v>38</v>
      </c>
      <c r="O267" s="70"/>
      <c r="P267" s="191">
        <f t="shared" si="31"/>
        <v>0</v>
      </c>
      <c r="Q267" s="191">
        <v>7.7999999999999999E-4</v>
      </c>
      <c r="R267" s="191">
        <f t="shared" si="32"/>
        <v>0.12870000000000001</v>
      </c>
      <c r="S267" s="191">
        <v>0</v>
      </c>
      <c r="T267" s="192">
        <f t="shared" si="33"/>
        <v>0</v>
      </c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R267" s="193" t="s">
        <v>123</v>
      </c>
      <c r="AT267" s="193" t="s">
        <v>119</v>
      </c>
      <c r="AU267" s="193" t="s">
        <v>78</v>
      </c>
      <c r="AY267" s="16" t="s">
        <v>117</v>
      </c>
      <c r="BE267" s="194">
        <f t="shared" si="34"/>
        <v>0</v>
      </c>
      <c r="BF267" s="194">
        <f t="shared" si="35"/>
        <v>0</v>
      </c>
      <c r="BG267" s="194">
        <f t="shared" si="36"/>
        <v>0</v>
      </c>
      <c r="BH267" s="194">
        <f t="shared" si="37"/>
        <v>0</v>
      </c>
      <c r="BI267" s="194">
        <f t="shared" si="38"/>
        <v>0</v>
      </c>
      <c r="BJ267" s="16" t="s">
        <v>78</v>
      </c>
      <c r="BK267" s="194">
        <f t="shared" si="39"/>
        <v>0</v>
      </c>
      <c r="BL267" s="16" t="s">
        <v>123</v>
      </c>
      <c r="BM267" s="193" t="s">
        <v>557</v>
      </c>
    </row>
    <row r="268" spans="1:65" s="2" customFormat="1" ht="24.2" customHeight="1">
      <c r="A268" s="33"/>
      <c r="B268" s="34"/>
      <c r="C268" s="181" t="s">
        <v>558</v>
      </c>
      <c r="D268" s="181" t="s">
        <v>119</v>
      </c>
      <c r="E268" s="182" t="s">
        <v>559</v>
      </c>
      <c r="F268" s="183" t="s">
        <v>560</v>
      </c>
      <c r="G268" s="184" t="s">
        <v>148</v>
      </c>
      <c r="H268" s="185">
        <v>165</v>
      </c>
      <c r="I268" s="186"/>
      <c r="J268" s="187">
        <f t="shared" si="30"/>
        <v>0</v>
      </c>
      <c r="K268" s="188"/>
      <c r="L268" s="38"/>
      <c r="M268" s="189" t="s">
        <v>1</v>
      </c>
      <c r="N268" s="190" t="s">
        <v>38</v>
      </c>
      <c r="O268" s="70"/>
      <c r="P268" s="191">
        <f t="shared" si="31"/>
        <v>0</v>
      </c>
      <c r="Q268" s="191">
        <v>0</v>
      </c>
      <c r="R268" s="191">
        <f t="shared" si="32"/>
        <v>0</v>
      </c>
      <c r="S268" s="191">
        <v>0</v>
      </c>
      <c r="T268" s="192">
        <f t="shared" si="33"/>
        <v>0</v>
      </c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R268" s="193" t="s">
        <v>123</v>
      </c>
      <c r="AT268" s="193" t="s">
        <v>119</v>
      </c>
      <c r="AU268" s="193" t="s">
        <v>78</v>
      </c>
      <c r="AY268" s="16" t="s">
        <v>117</v>
      </c>
      <c r="BE268" s="194">
        <f t="shared" si="34"/>
        <v>0</v>
      </c>
      <c r="BF268" s="194">
        <f t="shared" si="35"/>
        <v>0</v>
      </c>
      <c r="BG268" s="194">
        <f t="shared" si="36"/>
        <v>0</v>
      </c>
      <c r="BH268" s="194">
        <f t="shared" si="37"/>
        <v>0</v>
      </c>
      <c r="BI268" s="194">
        <f t="shared" si="38"/>
        <v>0</v>
      </c>
      <c r="BJ268" s="16" t="s">
        <v>78</v>
      </c>
      <c r="BK268" s="194">
        <f t="shared" si="39"/>
        <v>0</v>
      </c>
      <c r="BL268" s="16" t="s">
        <v>123</v>
      </c>
      <c r="BM268" s="193" t="s">
        <v>561</v>
      </c>
    </row>
    <row r="269" spans="1:65" s="2" customFormat="1" ht="24.2" customHeight="1">
      <c r="A269" s="33"/>
      <c r="B269" s="34"/>
      <c r="C269" s="207" t="s">
        <v>562</v>
      </c>
      <c r="D269" s="207" t="s">
        <v>174</v>
      </c>
      <c r="E269" s="208" t="s">
        <v>563</v>
      </c>
      <c r="F269" s="209" t="s">
        <v>564</v>
      </c>
      <c r="G269" s="210" t="s">
        <v>148</v>
      </c>
      <c r="H269" s="211">
        <v>180</v>
      </c>
      <c r="I269" s="212"/>
      <c r="J269" s="213">
        <f t="shared" si="30"/>
        <v>0</v>
      </c>
      <c r="K269" s="214"/>
      <c r="L269" s="215"/>
      <c r="M269" s="216" t="s">
        <v>1</v>
      </c>
      <c r="N269" s="217" t="s">
        <v>38</v>
      </c>
      <c r="O269" s="70"/>
      <c r="P269" s="191">
        <f t="shared" si="31"/>
        <v>0</v>
      </c>
      <c r="Q269" s="191">
        <v>2.7E-4</v>
      </c>
      <c r="R269" s="191">
        <f t="shared" si="32"/>
        <v>4.8599999999999997E-2</v>
      </c>
      <c r="S269" s="191">
        <v>0</v>
      </c>
      <c r="T269" s="192">
        <f t="shared" si="33"/>
        <v>0</v>
      </c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R269" s="193" t="s">
        <v>150</v>
      </c>
      <c r="AT269" s="193" t="s">
        <v>174</v>
      </c>
      <c r="AU269" s="193" t="s">
        <v>78</v>
      </c>
      <c r="AY269" s="16" t="s">
        <v>117</v>
      </c>
      <c r="BE269" s="194">
        <f t="shared" si="34"/>
        <v>0</v>
      </c>
      <c r="BF269" s="194">
        <f t="shared" si="35"/>
        <v>0</v>
      </c>
      <c r="BG269" s="194">
        <f t="shared" si="36"/>
        <v>0</v>
      </c>
      <c r="BH269" s="194">
        <f t="shared" si="37"/>
        <v>0</v>
      </c>
      <c r="BI269" s="194">
        <f t="shared" si="38"/>
        <v>0</v>
      </c>
      <c r="BJ269" s="16" t="s">
        <v>78</v>
      </c>
      <c r="BK269" s="194">
        <f t="shared" si="39"/>
        <v>0</v>
      </c>
      <c r="BL269" s="16" t="s">
        <v>123</v>
      </c>
      <c r="BM269" s="193" t="s">
        <v>565</v>
      </c>
    </row>
    <row r="270" spans="1:65" s="13" customFormat="1" ht="11.25">
      <c r="B270" s="195"/>
      <c r="C270" s="196"/>
      <c r="D270" s="197" t="s">
        <v>139</v>
      </c>
      <c r="E270" s="196"/>
      <c r="F270" s="199" t="s">
        <v>566</v>
      </c>
      <c r="G270" s="196"/>
      <c r="H270" s="200">
        <v>180</v>
      </c>
      <c r="I270" s="201"/>
      <c r="J270" s="196"/>
      <c r="K270" s="196"/>
      <c r="L270" s="202"/>
      <c r="M270" s="203"/>
      <c r="N270" s="204"/>
      <c r="O270" s="204"/>
      <c r="P270" s="204"/>
      <c r="Q270" s="204"/>
      <c r="R270" s="204"/>
      <c r="S270" s="204"/>
      <c r="T270" s="205"/>
      <c r="AT270" s="206" t="s">
        <v>139</v>
      </c>
      <c r="AU270" s="206" t="s">
        <v>78</v>
      </c>
      <c r="AV270" s="13" t="s">
        <v>80</v>
      </c>
      <c r="AW270" s="13" t="s">
        <v>4</v>
      </c>
      <c r="AX270" s="13" t="s">
        <v>78</v>
      </c>
      <c r="AY270" s="206" t="s">
        <v>117</v>
      </c>
    </row>
    <row r="271" spans="1:65" s="2" customFormat="1" ht="16.5" customHeight="1">
      <c r="A271" s="33"/>
      <c r="B271" s="34"/>
      <c r="C271" s="181" t="s">
        <v>567</v>
      </c>
      <c r="D271" s="181" t="s">
        <v>119</v>
      </c>
      <c r="E271" s="182" t="s">
        <v>568</v>
      </c>
      <c r="F271" s="183" t="s">
        <v>569</v>
      </c>
      <c r="G271" s="184" t="s">
        <v>187</v>
      </c>
      <c r="H271" s="185">
        <v>3</v>
      </c>
      <c r="I271" s="186"/>
      <c r="J271" s="187">
        <f>ROUND(I271*H271,2)</f>
        <v>0</v>
      </c>
      <c r="K271" s="188"/>
      <c r="L271" s="38"/>
      <c r="M271" s="189" t="s">
        <v>1</v>
      </c>
      <c r="N271" s="190" t="s">
        <v>38</v>
      </c>
      <c r="O271" s="70"/>
      <c r="P271" s="191">
        <f>O271*H271</f>
        <v>0</v>
      </c>
      <c r="Q271" s="191">
        <v>0</v>
      </c>
      <c r="R271" s="191">
        <f>Q271*H271</f>
        <v>0</v>
      </c>
      <c r="S271" s="191">
        <v>2.2000000000000002</v>
      </c>
      <c r="T271" s="192">
        <f>S271*H271</f>
        <v>6.6000000000000005</v>
      </c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R271" s="193" t="s">
        <v>123</v>
      </c>
      <c r="AT271" s="193" t="s">
        <v>119</v>
      </c>
      <c r="AU271" s="193" t="s">
        <v>78</v>
      </c>
      <c r="AY271" s="16" t="s">
        <v>117</v>
      </c>
      <c r="BE271" s="194">
        <f>IF(N271="základní",J271,0)</f>
        <v>0</v>
      </c>
      <c r="BF271" s="194">
        <f>IF(N271="snížená",J271,0)</f>
        <v>0</v>
      </c>
      <c r="BG271" s="194">
        <f>IF(N271="zákl. přenesená",J271,0)</f>
        <v>0</v>
      </c>
      <c r="BH271" s="194">
        <f>IF(N271="sníž. přenesená",J271,0)</f>
        <v>0</v>
      </c>
      <c r="BI271" s="194">
        <f>IF(N271="nulová",J271,0)</f>
        <v>0</v>
      </c>
      <c r="BJ271" s="16" t="s">
        <v>78</v>
      </c>
      <c r="BK271" s="194">
        <f>ROUND(I271*H271,2)</f>
        <v>0</v>
      </c>
      <c r="BL271" s="16" t="s">
        <v>123</v>
      </c>
      <c r="BM271" s="193" t="s">
        <v>570</v>
      </c>
    </row>
    <row r="272" spans="1:65" s="2" customFormat="1" ht="16.5" customHeight="1">
      <c r="A272" s="33"/>
      <c r="B272" s="34"/>
      <c r="C272" s="181" t="s">
        <v>571</v>
      </c>
      <c r="D272" s="181" t="s">
        <v>119</v>
      </c>
      <c r="E272" s="182" t="s">
        <v>572</v>
      </c>
      <c r="F272" s="183" t="s">
        <v>573</v>
      </c>
      <c r="G272" s="184" t="s">
        <v>336</v>
      </c>
      <c r="H272" s="185">
        <v>6.6</v>
      </c>
      <c r="I272" s="186"/>
      <c r="J272" s="187">
        <f>ROUND(I272*H272,2)</f>
        <v>0</v>
      </c>
      <c r="K272" s="188"/>
      <c r="L272" s="38"/>
      <c r="M272" s="189" t="s">
        <v>1</v>
      </c>
      <c r="N272" s="190" t="s">
        <v>38</v>
      </c>
      <c r="O272" s="70"/>
      <c r="P272" s="191">
        <f>O272*H272</f>
        <v>0</v>
      </c>
      <c r="Q272" s="191">
        <v>0</v>
      </c>
      <c r="R272" s="191">
        <f>Q272*H272</f>
        <v>0</v>
      </c>
      <c r="S272" s="191">
        <v>0</v>
      </c>
      <c r="T272" s="192">
        <f>S272*H272</f>
        <v>0</v>
      </c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R272" s="193" t="s">
        <v>123</v>
      </c>
      <c r="AT272" s="193" t="s">
        <v>119</v>
      </c>
      <c r="AU272" s="193" t="s">
        <v>78</v>
      </c>
      <c r="AY272" s="16" t="s">
        <v>117</v>
      </c>
      <c r="BE272" s="194">
        <f>IF(N272="základní",J272,0)</f>
        <v>0</v>
      </c>
      <c r="BF272" s="194">
        <f>IF(N272="snížená",J272,0)</f>
        <v>0</v>
      </c>
      <c r="BG272" s="194">
        <f>IF(N272="zákl. přenesená",J272,0)</f>
        <v>0</v>
      </c>
      <c r="BH272" s="194">
        <f>IF(N272="sníž. přenesená",J272,0)</f>
        <v>0</v>
      </c>
      <c r="BI272" s="194">
        <f>IF(N272="nulová",J272,0)</f>
        <v>0</v>
      </c>
      <c r="BJ272" s="16" t="s">
        <v>78</v>
      </c>
      <c r="BK272" s="194">
        <f>ROUND(I272*H272,2)</f>
        <v>0</v>
      </c>
      <c r="BL272" s="16" t="s">
        <v>123</v>
      </c>
      <c r="BM272" s="193" t="s">
        <v>574</v>
      </c>
    </row>
    <row r="273" spans="1:65" s="2" customFormat="1" ht="24.2" customHeight="1">
      <c r="A273" s="33"/>
      <c r="B273" s="34"/>
      <c r="C273" s="181" t="s">
        <v>575</v>
      </c>
      <c r="D273" s="181" t="s">
        <v>119</v>
      </c>
      <c r="E273" s="182" t="s">
        <v>576</v>
      </c>
      <c r="F273" s="183" t="s">
        <v>577</v>
      </c>
      <c r="G273" s="184" t="s">
        <v>336</v>
      </c>
      <c r="H273" s="185">
        <v>59.4</v>
      </c>
      <c r="I273" s="186"/>
      <c r="J273" s="187">
        <f>ROUND(I273*H273,2)</f>
        <v>0</v>
      </c>
      <c r="K273" s="188"/>
      <c r="L273" s="38"/>
      <c r="M273" s="189" t="s">
        <v>1</v>
      </c>
      <c r="N273" s="190" t="s">
        <v>38</v>
      </c>
      <c r="O273" s="70"/>
      <c r="P273" s="191">
        <f>O273*H273</f>
        <v>0</v>
      </c>
      <c r="Q273" s="191">
        <v>0</v>
      </c>
      <c r="R273" s="191">
        <f>Q273*H273</f>
        <v>0</v>
      </c>
      <c r="S273" s="191">
        <v>0</v>
      </c>
      <c r="T273" s="192">
        <f>S273*H273</f>
        <v>0</v>
      </c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R273" s="193" t="s">
        <v>123</v>
      </c>
      <c r="AT273" s="193" t="s">
        <v>119</v>
      </c>
      <c r="AU273" s="193" t="s">
        <v>78</v>
      </c>
      <c r="AY273" s="16" t="s">
        <v>117</v>
      </c>
      <c r="BE273" s="194">
        <f>IF(N273="základní",J273,0)</f>
        <v>0</v>
      </c>
      <c r="BF273" s="194">
        <f>IF(N273="snížená",J273,0)</f>
        <v>0</v>
      </c>
      <c r="BG273" s="194">
        <f>IF(N273="zákl. přenesená",J273,0)</f>
        <v>0</v>
      </c>
      <c r="BH273" s="194">
        <f>IF(N273="sníž. přenesená",J273,0)</f>
        <v>0</v>
      </c>
      <c r="BI273" s="194">
        <f>IF(N273="nulová",J273,0)</f>
        <v>0</v>
      </c>
      <c r="BJ273" s="16" t="s">
        <v>78</v>
      </c>
      <c r="BK273" s="194">
        <f>ROUND(I273*H273,2)</f>
        <v>0</v>
      </c>
      <c r="BL273" s="16" t="s">
        <v>123</v>
      </c>
      <c r="BM273" s="193" t="s">
        <v>578</v>
      </c>
    </row>
    <row r="274" spans="1:65" s="13" customFormat="1" ht="11.25">
      <c r="B274" s="195"/>
      <c r="C274" s="196"/>
      <c r="D274" s="197" t="s">
        <v>139</v>
      </c>
      <c r="E274" s="198" t="s">
        <v>1</v>
      </c>
      <c r="F274" s="199" t="s">
        <v>579</v>
      </c>
      <c r="G274" s="196"/>
      <c r="H274" s="200">
        <v>59.4</v>
      </c>
      <c r="I274" s="201"/>
      <c r="J274" s="196"/>
      <c r="K274" s="196"/>
      <c r="L274" s="202"/>
      <c r="M274" s="203"/>
      <c r="N274" s="204"/>
      <c r="O274" s="204"/>
      <c r="P274" s="204"/>
      <c r="Q274" s="204"/>
      <c r="R274" s="204"/>
      <c r="S274" s="204"/>
      <c r="T274" s="205"/>
      <c r="AT274" s="206" t="s">
        <v>139</v>
      </c>
      <c r="AU274" s="206" t="s">
        <v>78</v>
      </c>
      <c r="AV274" s="13" t="s">
        <v>80</v>
      </c>
      <c r="AW274" s="13" t="s">
        <v>30</v>
      </c>
      <c r="AX274" s="13" t="s">
        <v>78</v>
      </c>
      <c r="AY274" s="206" t="s">
        <v>117</v>
      </c>
    </row>
    <row r="275" spans="1:65" s="2" customFormat="1" ht="33" customHeight="1">
      <c r="A275" s="33"/>
      <c r="B275" s="34"/>
      <c r="C275" s="181" t="s">
        <v>580</v>
      </c>
      <c r="D275" s="181" t="s">
        <v>119</v>
      </c>
      <c r="E275" s="182" t="s">
        <v>581</v>
      </c>
      <c r="F275" s="183" t="s">
        <v>355</v>
      </c>
      <c r="G275" s="184" t="s">
        <v>336</v>
      </c>
      <c r="H275" s="185">
        <v>16.5</v>
      </c>
      <c r="I275" s="186"/>
      <c r="J275" s="187">
        <f>ROUND(I275*H275,2)</f>
        <v>0</v>
      </c>
      <c r="K275" s="188"/>
      <c r="L275" s="38"/>
      <c r="M275" s="189" t="s">
        <v>1</v>
      </c>
      <c r="N275" s="190" t="s">
        <v>38</v>
      </c>
      <c r="O275" s="70"/>
      <c r="P275" s="191">
        <f>O275*H275</f>
        <v>0</v>
      </c>
      <c r="Q275" s="191">
        <v>0</v>
      </c>
      <c r="R275" s="191">
        <f>Q275*H275</f>
        <v>0</v>
      </c>
      <c r="S275" s="191">
        <v>0</v>
      </c>
      <c r="T275" s="192">
        <f>S275*H275</f>
        <v>0</v>
      </c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R275" s="193" t="s">
        <v>123</v>
      </c>
      <c r="AT275" s="193" t="s">
        <v>119</v>
      </c>
      <c r="AU275" s="193" t="s">
        <v>78</v>
      </c>
      <c r="AY275" s="16" t="s">
        <v>117</v>
      </c>
      <c r="BE275" s="194">
        <f>IF(N275="základní",J275,0)</f>
        <v>0</v>
      </c>
      <c r="BF275" s="194">
        <f>IF(N275="snížená",J275,0)</f>
        <v>0</v>
      </c>
      <c r="BG275" s="194">
        <f>IF(N275="zákl. přenesená",J275,0)</f>
        <v>0</v>
      </c>
      <c r="BH275" s="194">
        <f>IF(N275="sníž. přenesená",J275,0)</f>
        <v>0</v>
      </c>
      <c r="BI275" s="194">
        <f>IF(N275="nulová",J275,0)</f>
        <v>0</v>
      </c>
      <c r="BJ275" s="16" t="s">
        <v>78</v>
      </c>
      <c r="BK275" s="194">
        <f>ROUND(I275*H275,2)</f>
        <v>0</v>
      </c>
      <c r="BL275" s="16" t="s">
        <v>123</v>
      </c>
      <c r="BM275" s="193" t="s">
        <v>582</v>
      </c>
    </row>
    <row r="276" spans="1:65" s="13" customFormat="1" ht="11.25">
      <c r="B276" s="195"/>
      <c r="C276" s="196"/>
      <c r="D276" s="197" t="s">
        <v>139</v>
      </c>
      <c r="E276" s="198" t="s">
        <v>1</v>
      </c>
      <c r="F276" s="199" t="s">
        <v>583</v>
      </c>
      <c r="G276" s="196"/>
      <c r="H276" s="200">
        <v>16.5</v>
      </c>
      <c r="I276" s="201"/>
      <c r="J276" s="196"/>
      <c r="K276" s="196"/>
      <c r="L276" s="202"/>
      <c r="M276" s="203"/>
      <c r="N276" s="204"/>
      <c r="O276" s="204"/>
      <c r="P276" s="204"/>
      <c r="Q276" s="204"/>
      <c r="R276" s="204"/>
      <c r="S276" s="204"/>
      <c r="T276" s="205"/>
      <c r="AT276" s="206" t="s">
        <v>139</v>
      </c>
      <c r="AU276" s="206" t="s">
        <v>78</v>
      </c>
      <c r="AV276" s="13" t="s">
        <v>80</v>
      </c>
      <c r="AW276" s="13" t="s">
        <v>30</v>
      </c>
      <c r="AX276" s="13" t="s">
        <v>78</v>
      </c>
      <c r="AY276" s="206" t="s">
        <v>117</v>
      </c>
    </row>
    <row r="277" spans="1:65" s="2" customFormat="1" ht="24.2" customHeight="1">
      <c r="A277" s="33"/>
      <c r="B277" s="34"/>
      <c r="C277" s="181" t="s">
        <v>584</v>
      </c>
      <c r="D277" s="181" t="s">
        <v>119</v>
      </c>
      <c r="E277" s="182" t="s">
        <v>585</v>
      </c>
      <c r="F277" s="183" t="s">
        <v>586</v>
      </c>
      <c r="G277" s="184" t="s">
        <v>336</v>
      </c>
      <c r="H277" s="185">
        <v>3.363</v>
      </c>
      <c r="I277" s="186"/>
      <c r="J277" s="187">
        <f>ROUND(I277*H277,2)</f>
        <v>0</v>
      </c>
      <c r="K277" s="188"/>
      <c r="L277" s="38"/>
      <c r="M277" s="189" t="s">
        <v>1</v>
      </c>
      <c r="N277" s="190" t="s">
        <v>38</v>
      </c>
      <c r="O277" s="70"/>
      <c r="P277" s="191">
        <f>O277*H277</f>
        <v>0</v>
      </c>
      <c r="Q277" s="191">
        <v>0</v>
      </c>
      <c r="R277" s="191">
        <f>Q277*H277</f>
        <v>0</v>
      </c>
      <c r="S277" s="191">
        <v>0</v>
      </c>
      <c r="T277" s="192">
        <f>S277*H277</f>
        <v>0</v>
      </c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R277" s="193" t="s">
        <v>123</v>
      </c>
      <c r="AT277" s="193" t="s">
        <v>119</v>
      </c>
      <c r="AU277" s="193" t="s">
        <v>78</v>
      </c>
      <c r="AY277" s="16" t="s">
        <v>117</v>
      </c>
      <c r="BE277" s="194">
        <f>IF(N277="základní",J277,0)</f>
        <v>0</v>
      </c>
      <c r="BF277" s="194">
        <f>IF(N277="snížená",J277,0)</f>
        <v>0</v>
      </c>
      <c r="BG277" s="194">
        <f>IF(N277="zákl. přenesená",J277,0)</f>
        <v>0</v>
      </c>
      <c r="BH277" s="194">
        <f>IF(N277="sníž. přenesená",J277,0)</f>
        <v>0</v>
      </c>
      <c r="BI277" s="194">
        <f>IF(N277="nulová",J277,0)</f>
        <v>0</v>
      </c>
      <c r="BJ277" s="16" t="s">
        <v>78</v>
      </c>
      <c r="BK277" s="194">
        <f>ROUND(I277*H277,2)</f>
        <v>0</v>
      </c>
      <c r="BL277" s="16" t="s">
        <v>123</v>
      </c>
      <c r="BM277" s="193" t="s">
        <v>587</v>
      </c>
    </row>
    <row r="278" spans="1:65" s="13" customFormat="1" ht="11.25">
      <c r="B278" s="195"/>
      <c r="C278" s="196"/>
      <c r="D278" s="197" t="s">
        <v>139</v>
      </c>
      <c r="E278" s="198" t="s">
        <v>1</v>
      </c>
      <c r="F278" s="199" t="s">
        <v>588</v>
      </c>
      <c r="G278" s="196"/>
      <c r="H278" s="200">
        <v>3.363</v>
      </c>
      <c r="I278" s="201"/>
      <c r="J278" s="196"/>
      <c r="K278" s="196"/>
      <c r="L278" s="202"/>
      <c r="M278" s="203"/>
      <c r="N278" s="204"/>
      <c r="O278" s="204"/>
      <c r="P278" s="204"/>
      <c r="Q278" s="204"/>
      <c r="R278" s="204"/>
      <c r="S278" s="204"/>
      <c r="T278" s="205"/>
      <c r="AT278" s="206" t="s">
        <v>139</v>
      </c>
      <c r="AU278" s="206" t="s">
        <v>78</v>
      </c>
      <c r="AV278" s="13" t="s">
        <v>80</v>
      </c>
      <c r="AW278" s="13" t="s">
        <v>30</v>
      </c>
      <c r="AX278" s="13" t="s">
        <v>78</v>
      </c>
      <c r="AY278" s="206" t="s">
        <v>117</v>
      </c>
    </row>
    <row r="279" spans="1:65" s="2" customFormat="1" ht="16.5" customHeight="1">
      <c r="A279" s="33"/>
      <c r="B279" s="34"/>
      <c r="C279" s="181" t="s">
        <v>589</v>
      </c>
      <c r="D279" s="181" t="s">
        <v>119</v>
      </c>
      <c r="E279" s="182" t="s">
        <v>590</v>
      </c>
      <c r="F279" s="183" t="s">
        <v>591</v>
      </c>
      <c r="G279" s="184" t="s">
        <v>382</v>
      </c>
      <c r="H279" s="185">
        <v>2</v>
      </c>
      <c r="I279" s="186"/>
      <c r="J279" s="187">
        <f>ROUND(I279*H279,2)</f>
        <v>0</v>
      </c>
      <c r="K279" s="188"/>
      <c r="L279" s="38"/>
      <c r="M279" s="189" t="s">
        <v>1</v>
      </c>
      <c r="N279" s="190" t="s">
        <v>38</v>
      </c>
      <c r="O279" s="70"/>
      <c r="P279" s="191">
        <f>O279*H279</f>
        <v>0</v>
      </c>
      <c r="Q279" s="191">
        <v>0</v>
      </c>
      <c r="R279" s="191">
        <f>Q279*H279</f>
        <v>0</v>
      </c>
      <c r="S279" s="191">
        <v>0</v>
      </c>
      <c r="T279" s="192">
        <f>S279*H279</f>
        <v>0</v>
      </c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R279" s="193" t="s">
        <v>592</v>
      </c>
      <c r="AT279" s="193" t="s">
        <v>119</v>
      </c>
      <c r="AU279" s="193" t="s">
        <v>78</v>
      </c>
      <c r="AY279" s="16" t="s">
        <v>117</v>
      </c>
      <c r="BE279" s="194">
        <f>IF(N279="základní",J279,0)</f>
        <v>0</v>
      </c>
      <c r="BF279" s="194">
        <f>IF(N279="snížená",J279,0)</f>
        <v>0</v>
      </c>
      <c r="BG279" s="194">
        <f>IF(N279="zákl. přenesená",J279,0)</f>
        <v>0</v>
      </c>
      <c r="BH279" s="194">
        <f>IF(N279="sníž. přenesená",J279,0)</f>
        <v>0</v>
      </c>
      <c r="BI279" s="194">
        <f>IF(N279="nulová",J279,0)</f>
        <v>0</v>
      </c>
      <c r="BJ279" s="16" t="s">
        <v>78</v>
      </c>
      <c r="BK279" s="194">
        <f>ROUND(I279*H279,2)</f>
        <v>0</v>
      </c>
      <c r="BL279" s="16" t="s">
        <v>592</v>
      </c>
      <c r="BM279" s="193" t="s">
        <v>593</v>
      </c>
    </row>
    <row r="280" spans="1:65" s="2" customFormat="1" ht="21.75" customHeight="1">
      <c r="A280" s="33"/>
      <c r="B280" s="34"/>
      <c r="C280" s="181" t="s">
        <v>594</v>
      </c>
      <c r="D280" s="181" t="s">
        <v>119</v>
      </c>
      <c r="E280" s="182" t="s">
        <v>595</v>
      </c>
      <c r="F280" s="183" t="s">
        <v>596</v>
      </c>
      <c r="G280" s="184" t="s">
        <v>382</v>
      </c>
      <c r="H280" s="185">
        <v>3</v>
      </c>
      <c r="I280" s="186"/>
      <c r="J280" s="187">
        <f>ROUND(I280*H280,2)</f>
        <v>0</v>
      </c>
      <c r="K280" s="188"/>
      <c r="L280" s="38"/>
      <c r="M280" s="189" t="s">
        <v>1</v>
      </c>
      <c r="N280" s="190" t="s">
        <v>38</v>
      </c>
      <c r="O280" s="70"/>
      <c r="P280" s="191">
        <f>O280*H280</f>
        <v>0</v>
      </c>
      <c r="Q280" s="191">
        <v>0</v>
      </c>
      <c r="R280" s="191">
        <f>Q280*H280</f>
        <v>0</v>
      </c>
      <c r="S280" s="191">
        <v>0</v>
      </c>
      <c r="T280" s="192">
        <f>S280*H280</f>
        <v>0</v>
      </c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R280" s="193" t="s">
        <v>592</v>
      </c>
      <c r="AT280" s="193" t="s">
        <v>119</v>
      </c>
      <c r="AU280" s="193" t="s">
        <v>78</v>
      </c>
      <c r="AY280" s="16" t="s">
        <v>117</v>
      </c>
      <c r="BE280" s="194">
        <f>IF(N280="základní",J280,0)</f>
        <v>0</v>
      </c>
      <c r="BF280" s="194">
        <f>IF(N280="snížená",J280,0)</f>
        <v>0</v>
      </c>
      <c r="BG280" s="194">
        <f>IF(N280="zákl. přenesená",J280,0)</f>
        <v>0</v>
      </c>
      <c r="BH280" s="194">
        <f>IF(N280="sníž. přenesená",J280,0)</f>
        <v>0</v>
      </c>
      <c r="BI280" s="194">
        <f>IF(N280="nulová",J280,0)</f>
        <v>0</v>
      </c>
      <c r="BJ280" s="16" t="s">
        <v>78</v>
      </c>
      <c r="BK280" s="194">
        <f>ROUND(I280*H280,2)</f>
        <v>0</v>
      </c>
      <c r="BL280" s="16" t="s">
        <v>592</v>
      </c>
      <c r="BM280" s="193" t="s">
        <v>597</v>
      </c>
    </row>
    <row r="281" spans="1:65" s="2" customFormat="1" ht="16.5" customHeight="1">
      <c r="A281" s="33"/>
      <c r="B281" s="34"/>
      <c r="C281" s="207" t="s">
        <v>598</v>
      </c>
      <c r="D281" s="207" t="s">
        <v>174</v>
      </c>
      <c r="E281" s="208" t="s">
        <v>599</v>
      </c>
      <c r="F281" s="209" t="s">
        <v>600</v>
      </c>
      <c r="G281" s="210" t="s">
        <v>214</v>
      </c>
      <c r="H281" s="211">
        <v>3</v>
      </c>
      <c r="I281" s="212"/>
      <c r="J281" s="213">
        <f>ROUND(I281*H281,2)</f>
        <v>0</v>
      </c>
      <c r="K281" s="214"/>
      <c r="L281" s="215"/>
      <c r="M281" s="216" t="s">
        <v>1</v>
      </c>
      <c r="N281" s="217" t="s">
        <v>38</v>
      </c>
      <c r="O281" s="70"/>
      <c r="P281" s="191">
        <f>O281*H281</f>
        <v>0</v>
      </c>
      <c r="Q281" s="191">
        <v>2.9999999999999997E-4</v>
      </c>
      <c r="R281" s="191">
        <f>Q281*H281</f>
        <v>8.9999999999999998E-4</v>
      </c>
      <c r="S281" s="191">
        <v>0</v>
      </c>
      <c r="T281" s="192">
        <f>S281*H281</f>
        <v>0</v>
      </c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R281" s="193" t="s">
        <v>592</v>
      </c>
      <c r="AT281" s="193" t="s">
        <v>174</v>
      </c>
      <c r="AU281" s="193" t="s">
        <v>78</v>
      </c>
      <c r="AY281" s="16" t="s">
        <v>117</v>
      </c>
      <c r="BE281" s="194">
        <f>IF(N281="základní",J281,0)</f>
        <v>0</v>
      </c>
      <c r="BF281" s="194">
        <f>IF(N281="snížená",J281,0)</f>
        <v>0</v>
      </c>
      <c r="BG281" s="194">
        <f>IF(N281="zákl. přenesená",J281,0)</f>
        <v>0</v>
      </c>
      <c r="BH281" s="194">
        <f>IF(N281="sníž. přenesená",J281,0)</f>
        <v>0</v>
      </c>
      <c r="BI281" s="194">
        <f>IF(N281="nulová",J281,0)</f>
        <v>0</v>
      </c>
      <c r="BJ281" s="16" t="s">
        <v>78</v>
      </c>
      <c r="BK281" s="194">
        <f>ROUND(I281*H281,2)</f>
        <v>0</v>
      </c>
      <c r="BL281" s="16" t="s">
        <v>592</v>
      </c>
      <c r="BM281" s="193" t="s">
        <v>601</v>
      </c>
    </row>
    <row r="282" spans="1:65" s="12" customFormat="1" ht="25.9" customHeight="1">
      <c r="B282" s="165"/>
      <c r="C282" s="166"/>
      <c r="D282" s="167" t="s">
        <v>72</v>
      </c>
      <c r="E282" s="168" t="s">
        <v>602</v>
      </c>
      <c r="F282" s="168" t="s">
        <v>603</v>
      </c>
      <c r="G282" s="166"/>
      <c r="H282" s="166"/>
      <c r="I282" s="169"/>
      <c r="J282" s="170">
        <f>BK282</f>
        <v>0</v>
      </c>
      <c r="K282" s="166"/>
      <c r="L282" s="171"/>
      <c r="M282" s="172"/>
      <c r="N282" s="173"/>
      <c r="O282" s="173"/>
      <c r="P282" s="174">
        <f>P283+P287+P290+P292+P295</f>
        <v>0</v>
      </c>
      <c r="Q282" s="173"/>
      <c r="R282" s="174">
        <f>R283+R287+R290+R292+R295</f>
        <v>0</v>
      </c>
      <c r="S282" s="173"/>
      <c r="T282" s="175">
        <f>T283+T287+T290+T292+T295</f>
        <v>0</v>
      </c>
      <c r="AR282" s="176" t="s">
        <v>135</v>
      </c>
      <c r="AT282" s="177" t="s">
        <v>72</v>
      </c>
      <c r="AU282" s="177" t="s">
        <v>73</v>
      </c>
      <c r="AY282" s="176" t="s">
        <v>117</v>
      </c>
      <c r="BK282" s="178">
        <f>BK283+BK287+BK290+BK292+BK295</f>
        <v>0</v>
      </c>
    </row>
    <row r="283" spans="1:65" s="12" customFormat="1" ht="22.9" customHeight="1">
      <c r="B283" s="165"/>
      <c r="C283" s="166"/>
      <c r="D283" s="167" t="s">
        <v>72</v>
      </c>
      <c r="E283" s="179" t="s">
        <v>604</v>
      </c>
      <c r="F283" s="179" t="s">
        <v>605</v>
      </c>
      <c r="G283" s="166"/>
      <c r="H283" s="166"/>
      <c r="I283" s="169"/>
      <c r="J283" s="180">
        <f>BK283</f>
        <v>0</v>
      </c>
      <c r="K283" s="166"/>
      <c r="L283" s="171"/>
      <c r="M283" s="172"/>
      <c r="N283" s="173"/>
      <c r="O283" s="173"/>
      <c r="P283" s="174">
        <f>SUM(P284:P286)</f>
        <v>0</v>
      </c>
      <c r="Q283" s="173"/>
      <c r="R283" s="174">
        <f>SUM(R284:R286)</f>
        <v>0</v>
      </c>
      <c r="S283" s="173"/>
      <c r="T283" s="175">
        <f>SUM(T284:T286)</f>
        <v>0</v>
      </c>
      <c r="AR283" s="176" t="s">
        <v>135</v>
      </c>
      <c r="AT283" s="177" t="s">
        <v>72</v>
      </c>
      <c r="AU283" s="177" t="s">
        <v>78</v>
      </c>
      <c r="AY283" s="176" t="s">
        <v>117</v>
      </c>
      <c r="BK283" s="178">
        <f>SUM(BK284:BK286)</f>
        <v>0</v>
      </c>
    </row>
    <row r="284" spans="1:65" s="2" customFormat="1" ht="16.5" customHeight="1">
      <c r="A284" s="33"/>
      <c r="B284" s="34"/>
      <c r="C284" s="181" t="s">
        <v>606</v>
      </c>
      <c r="D284" s="181" t="s">
        <v>119</v>
      </c>
      <c r="E284" s="182" t="s">
        <v>607</v>
      </c>
      <c r="F284" s="183" t="s">
        <v>608</v>
      </c>
      <c r="G284" s="184" t="s">
        <v>609</v>
      </c>
      <c r="H284" s="185">
        <v>1</v>
      </c>
      <c r="I284" s="186"/>
      <c r="J284" s="187">
        <f>ROUND(I284*H284,2)</f>
        <v>0</v>
      </c>
      <c r="K284" s="188"/>
      <c r="L284" s="38"/>
      <c r="M284" s="189" t="s">
        <v>1</v>
      </c>
      <c r="N284" s="190" t="s">
        <v>38</v>
      </c>
      <c r="O284" s="70"/>
      <c r="P284" s="191">
        <f>O284*H284</f>
        <v>0</v>
      </c>
      <c r="Q284" s="191">
        <v>0</v>
      </c>
      <c r="R284" s="191">
        <f>Q284*H284</f>
        <v>0</v>
      </c>
      <c r="S284" s="191">
        <v>0</v>
      </c>
      <c r="T284" s="192">
        <f>S284*H284</f>
        <v>0</v>
      </c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R284" s="193" t="s">
        <v>610</v>
      </c>
      <c r="AT284" s="193" t="s">
        <v>119</v>
      </c>
      <c r="AU284" s="193" t="s">
        <v>80</v>
      </c>
      <c r="AY284" s="16" t="s">
        <v>117</v>
      </c>
      <c r="BE284" s="194">
        <f>IF(N284="základní",J284,0)</f>
        <v>0</v>
      </c>
      <c r="BF284" s="194">
        <f>IF(N284="snížená",J284,0)</f>
        <v>0</v>
      </c>
      <c r="BG284" s="194">
        <f>IF(N284="zákl. přenesená",J284,0)</f>
        <v>0</v>
      </c>
      <c r="BH284" s="194">
        <f>IF(N284="sníž. přenesená",J284,0)</f>
        <v>0</v>
      </c>
      <c r="BI284" s="194">
        <f>IF(N284="nulová",J284,0)</f>
        <v>0</v>
      </c>
      <c r="BJ284" s="16" t="s">
        <v>78</v>
      </c>
      <c r="BK284" s="194">
        <f>ROUND(I284*H284,2)</f>
        <v>0</v>
      </c>
      <c r="BL284" s="16" t="s">
        <v>610</v>
      </c>
      <c r="BM284" s="193" t="s">
        <v>611</v>
      </c>
    </row>
    <row r="285" spans="1:65" s="2" customFormat="1" ht="24.2" customHeight="1">
      <c r="A285" s="33"/>
      <c r="B285" s="34"/>
      <c r="C285" s="181" t="s">
        <v>612</v>
      </c>
      <c r="D285" s="181" t="s">
        <v>119</v>
      </c>
      <c r="E285" s="182" t="s">
        <v>613</v>
      </c>
      <c r="F285" s="183" t="s">
        <v>614</v>
      </c>
      <c r="G285" s="184" t="s">
        <v>609</v>
      </c>
      <c r="H285" s="185">
        <v>1</v>
      </c>
      <c r="I285" s="186"/>
      <c r="J285" s="187">
        <f>ROUND(I285*H285,2)</f>
        <v>0</v>
      </c>
      <c r="K285" s="188"/>
      <c r="L285" s="38"/>
      <c r="M285" s="189" t="s">
        <v>1</v>
      </c>
      <c r="N285" s="190" t="s">
        <v>38</v>
      </c>
      <c r="O285" s="70"/>
      <c r="P285" s="191">
        <f>O285*H285</f>
        <v>0</v>
      </c>
      <c r="Q285" s="191">
        <v>0</v>
      </c>
      <c r="R285" s="191">
        <f>Q285*H285</f>
        <v>0</v>
      </c>
      <c r="S285" s="191">
        <v>0</v>
      </c>
      <c r="T285" s="192">
        <f>S285*H285</f>
        <v>0</v>
      </c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R285" s="193" t="s">
        <v>610</v>
      </c>
      <c r="AT285" s="193" t="s">
        <v>119</v>
      </c>
      <c r="AU285" s="193" t="s">
        <v>80</v>
      </c>
      <c r="AY285" s="16" t="s">
        <v>117</v>
      </c>
      <c r="BE285" s="194">
        <f>IF(N285="základní",J285,0)</f>
        <v>0</v>
      </c>
      <c r="BF285" s="194">
        <f>IF(N285="snížená",J285,0)</f>
        <v>0</v>
      </c>
      <c r="BG285" s="194">
        <f>IF(N285="zákl. přenesená",J285,0)</f>
        <v>0</v>
      </c>
      <c r="BH285" s="194">
        <f>IF(N285="sníž. přenesená",J285,0)</f>
        <v>0</v>
      </c>
      <c r="BI285" s="194">
        <f>IF(N285="nulová",J285,0)</f>
        <v>0</v>
      </c>
      <c r="BJ285" s="16" t="s">
        <v>78</v>
      </c>
      <c r="BK285" s="194">
        <f>ROUND(I285*H285,2)</f>
        <v>0</v>
      </c>
      <c r="BL285" s="16" t="s">
        <v>610</v>
      </c>
      <c r="BM285" s="193" t="s">
        <v>615</v>
      </c>
    </row>
    <row r="286" spans="1:65" s="2" customFormat="1" ht="24.2" customHeight="1">
      <c r="A286" s="33"/>
      <c r="B286" s="34"/>
      <c r="C286" s="181" t="s">
        <v>616</v>
      </c>
      <c r="D286" s="181" t="s">
        <v>119</v>
      </c>
      <c r="E286" s="182" t="s">
        <v>617</v>
      </c>
      <c r="F286" s="183" t="s">
        <v>618</v>
      </c>
      <c r="G286" s="184" t="s">
        <v>609</v>
      </c>
      <c r="H286" s="185">
        <v>1</v>
      </c>
      <c r="I286" s="186"/>
      <c r="J286" s="187">
        <f>ROUND(I286*H286,2)</f>
        <v>0</v>
      </c>
      <c r="K286" s="188"/>
      <c r="L286" s="38"/>
      <c r="M286" s="189" t="s">
        <v>1</v>
      </c>
      <c r="N286" s="190" t="s">
        <v>38</v>
      </c>
      <c r="O286" s="70"/>
      <c r="P286" s="191">
        <f>O286*H286</f>
        <v>0</v>
      </c>
      <c r="Q286" s="191">
        <v>0</v>
      </c>
      <c r="R286" s="191">
        <f>Q286*H286</f>
        <v>0</v>
      </c>
      <c r="S286" s="191">
        <v>0</v>
      </c>
      <c r="T286" s="192">
        <f>S286*H286</f>
        <v>0</v>
      </c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R286" s="193" t="s">
        <v>610</v>
      </c>
      <c r="AT286" s="193" t="s">
        <v>119</v>
      </c>
      <c r="AU286" s="193" t="s">
        <v>80</v>
      </c>
      <c r="AY286" s="16" t="s">
        <v>117</v>
      </c>
      <c r="BE286" s="194">
        <f>IF(N286="základní",J286,0)</f>
        <v>0</v>
      </c>
      <c r="BF286" s="194">
        <f>IF(N286="snížená",J286,0)</f>
        <v>0</v>
      </c>
      <c r="BG286" s="194">
        <f>IF(N286="zákl. přenesená",J286,0)</f>
        <v>0</v>
      </c>
      <c r="BH286" s="194">
        <f>IF(N286="sníž. přenesená",J286,0)</f>
        <v>0</v>
      </c>
      <c r="BI286" s="194">
        <f>IF(N286="nulová",J286,0)</f>
        <v>0</v>
      </c>
      <c r="BJ286" s="16" t="s">
        <v>78</v>
      </c>
      <c r="BK286" s="194">
        <f>ROUND(I286*H286,2)</f>
        <v>0</v>
      </c>
      <c r="BL286" s="16" t="s">
        <v>610</v>
      </c>
      <c r="BM286" s="193" t="s">
        <v>619</v>
      </c>
    </row>
    <row r="287" spans="1:65" s="12" customFormat="1" ht="22.9" customHeight="1">
      <c r="B287" s="165"/>
      <c r="C287" s="166"/>
      <c r="D287" s="167" t="s">
        <v>72</v>
      </c>
      <c r="E287" s="179" t="s">
        <v>620</v>
      </c>
      <c r="F287" s="179" t="s">
        <v>621</v>
      </c>
      <c r="G287" s="166"/>
      <c r="H287" s="166"/>
      <c r="I287" s="169"/>
      <c r="J287" s="180">
        <f>BK287</f>
        <v>0</v>
      </c>
      <c r="K287" s="166"/>
      <c r="L287" s="171"/>
      <c r="M287" s="172"/>
      <c r="N287" s="173"/>
      <c r="O287" s="173"/>
      <c r="P287" s="174">
        <f>SUM(P288:P289)</f>
        <v>0</v>
      </c>
      <c r="Q287" s="173"/>
      <c r="R287" s="174">
        <f>SUM(R288:R289)</f>
        <v>0</v>
      </c>
      <c r="S287" s="173"/>
      <c r="T287" s="175">
        <f>SUM(T288:T289)</f>
        <v>0</v>
      </c>
      <c r="AR287" s="176" t="s">
        <v>135</v>
      </c>
      <c r="AT287" s="177" t="s">
        <v>72</v>
      </c>
      <c r="AU287" s="177" t="s">
        <v>78</v>
      </c>
      <c r="AY287" s="176" t="s">
        <v>117</v>
      </c>
      <c r="BK287" s="178">
        <f>SUM(BK288:BK289)</f>
        <v>0</v>
      </c>
    </row>
    <row r="288" spans="1:65" s="2" customFormat="1" ht="16.5" customHeight="1">
      <c r="A288" s="33"/>
      <c r="B288" s="34"/>
      <c r="C288" s="181" t="s">
        <v>622</v>
      </c>
      <c r="D288" s="181" t="s">
        <v>119</v>
      </c>
      <c r="E288" s="182" t="s">
        <v>623</v>
      </c>
      <c r="F288" s="183" t="s">
        <v>621</v>
      </c>
      <c r="G288" s="184" t="s">
        <v>609</v>
      </c>
      <c r="H288" s="185">
        <v>1</v>
      </c>
      <c r="I288" s="186"/>
      <c r="J288" s="187">
        <f>ROUND(I288*H288,2)</f>
        <v>0</v>
      </c>
      <c r="K288" s="188"/>
      <c r="L288" s="38"/>
      <c r="M288" s="189" t="s">
        <v>1</v>
      </c>
      <c r="N288" s="190" t="s">
        <v>38</v>
      </c>
      <c r="O288" s="70"/>
      <c r="P288" s="191">
        <f>O288*H288</f>
        <v>0</v>
      </c>
      <c r="Q288" s="191">
        <v>0</v>
      </c>
      <c r="R288" s="191">
        <f>Q288*H288</f>
        <v>0</v>
      </c>
      <c r="S288" s="191">
        <v>0</v>
      </c>
      <c r="T288" s="192">
        <f>S288*H288</f>
        <v>0</v>
      </c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R288" s="193" t="s">
        <v>610</v>
      </c>
      <c r="AT288" s="193" t="s">
        <v>119</v>
      </c>
      <c r="AU288" s="193" t="s">
        <v>80</v>
      </c>
      <c r="AY288" s="16" t="s">
        <v>117</v>
      </c>
      <c r="BE288" s="194">
        <f>IF(N288="základní",J288,0)</f>
        <v>0</v>
      </c>
      <c r="BF288" s="194">
        <f>IF(N288="snížená",J288,0)</f>
        <v>0</v>
      </c>
      <c r="BG288" s="194">
        <f>IF(N288="zákl. přenesená",J288,0)</f>
        <v>0</v>
      </c>
      <c r="BH288" s="194">
        <f>IF(N288="sníž. přenesená",J288,0)</f>
        <v>0</v>
      </c>
      <c r="BI288" s="194">
        <f>IF(N288="nulová",J288,0)</f>
        <v>0</v>
      </c>
      <c r="BJ288" s="16" t="s">
        <v>78</v>
      </c>
      <c r="BK288" s="194">
        <f>ROUND(I288*H288,2)</f>
        <v>0</v>
      </c>
      <c r="BL288" s="16" t="s">
        <v>610</v>
      </c>
      <c r="BM288" s="193" t="s">
        <v>624</v>
      </c>
    </row>
    <row r="289" spans="1:65" s="2" customFormat="1" ht="24.2" customHeight="1">
      <c r="A289" s="33"/>
      <c r="B289" s="34"/>
      <c r="C289" s="181" t="s">
        <v>625</v>
      </c>
      <c r="D289" s="181" t="s">
        <v>119</v>
      </c>
      <c r="E289" s="182" t="s">
        <v>626</v>
      </c>
      <c r="F289" s="183" t="s">
        <v>627</v>
      </c>
      <c r="G289" s="184" t="s">
        <v>609</v>
      </c>
      <c r="H289" s="185">
        <v>1</v>
      </c>
      <c r="I289" s="186"/>
      <c r="J289" s="187">
        <f>ROUND(I289*H289,2)</f>
        <v>0</v>
      </c>
      <c r="K289" s="188"/>
      <c r="L289" s="38"/>
      <c r="M289" s="189" t="s">
        <v>1</v>
      </c>
      <c r="N289" s="190" t="s">
        <v>38</v>
      </c>
      <c r="O289" s="70"/>
      <c r="P289" s="191">
        <f>O289*H289</f>
        <v>0</v>
      </c>
      <c r="Q289" s="191">
        <v>0</v>
      </c>
      <c r="R289" s="191">
        <f>Q289*H289</f>
        <v>0</v>
      </c>
      <c r="S289" s="191">
        <v>0</v>
      </c>
      <c r="T289" s="192">
        <f>S289*H289</f>
        <v>0</v>
      </c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R289" s="193" t="s">
        <v>610</v>
      </c>
      <c r="AT289" s="193" t="s">
        <v>119</v>
      </c>
      <c r="AU289" s="193" t="s">
        <v>80</v>
      </c>
      <c r="AY289" s="16" t="s">
        <v>117</v>
      </c>
      <c r="BE289" s="194">
        <f>IF(N289="základní",J289,0)</f>
        <v>0</v>
      </c>
      <c r="BF289" s="194">
        <f>IF(N289="snížená",J289,0)</f>
        <v>0</v>
      </c>
      <c r="BG289" s="194">
        <f>IF(N289="zákl. přenesená",J289,0)</f>
        <v>0</v>
      </c>
      <c r="BH289" s="194">
        <f>IF(N289="sníž. přenesená",J289,0)</f>
        <v>0</v>
      </c>
      <c r="BI289" s="194">
        <f>IF(N289="nulová",J289,0)</f>
        <v>0</v>
      </c>
      <c r="BJ289" s="16" t="s">
        <v>78</v>
      </c>
      <c r="BK289" s="194">
        <f>ROUND(I289*H289,2)</f>
        <v>0</v>
      </c>
      <c r="BL289" s="16" t="s">
        <v>610</v>
      </c>
      <c r="BM289" s="193" t="s">
        <v>628</v>
      </c>
    </row>
    <row r="290" spans="1:65" s="12" customFormat="1" ht="22.9" customHeight="1">
      <c r="B290" s="165"/>
      <c r="C290" s="166"/>
      <c r="D290" s="167" t="s">
        <v>72</v>
      </c>
      <c r="E290" s="179" t="s">
        <v>629</v>
      </c>
      <c r="F290" s="179" t="s">
        <v>630</v>
      </c>
      <c r="G290" s="166"/>
      <c r="H290" s="166"/>
      <c r="I290" s="169"/>
      <c r="J290" s="180">
        <f>BK290</f>
        <v>0</v>
      </c>
      <c r="K290" s="166"/>
      <c r="L290" s="171"/>
      <c r="M290" s="172"/>
      <c r="N290" s="173"/>
      <c r="O290" s="173"/>
      <c r="P290" s="174">
        <f>P291</f>
        <v>0</v>
      </c>
      <c r="Q290" s="173"/>
      <c r="R290" s="174">
        <f>R291</f>
        <v>0</v>
      </c>
      <c r="S290" s="173"/>
      <c r="T290" s="175">
        <f>T291</f>
        <v>0</v>
      </c>
      <c r="AR290" s="176" t="s">
        <v>135</v>
      </c>
      <c r="AT290" s="177" t="s">
        <v>72</v>
      </c>
      <c r="AU290" s="177" t="s">
        <v>78</v>
      </c>
      <c r="AY290" s="176" t="s">
        <v>117</v>
      </c>
      <c r="BK290" s="178">
        <f>BK291</f>
        <v>0</v>
      </c>
    </row>
    <row r="291" spans="1:65" s="2" customFormat="1" ht="21.75" customHeight="1">
      <c r="A291" s="33"/>
      <c r="B291" s="34"/>
      <c r="C291" s="181" t="s">
        <v>631</v>
      </c>
      <c r="D291" s="181" t="s">
        <v>119</v>
      </c>
      <c r="E291" s="182" t="s">
        <v>632</v>
      </c>
      <c r="F291" s="183" t="s">
        <v>633</v>
      </c>
      <c r="G291" s="184" t="s">
        <v>609</v>
      </c>
      <c r="H291" s="185">
        <v>1</v>
      </c>
      <c r="I291" s="186"/>
      <c r="J291" s="187">
        <f>ROUND(I291*H291,2)</f>
        <v>0</v>
      </c>
      <c r="K291" s="188"/>
      <c r="L291" s="38"/>
      <c r="M291" s="189" t="s">
        <v>1</v>
      </c>
      <c r="N291" s="190" t="s">
        <v>38</v>
      </c>
      <c r="O291" s="70"/>
      <c r="P291" s="191">
        <f>O291*H291</f>
        <v>0</v>
      </c>
      <c r="Q291" s="191">
        <v>0</v>
      </c>
      <c r="R291" s="191">
        <f>Q291*H291</f>
        <v>0</v>
      </c>
      <c r="S291" s="191">
        <v>0</v>
      </c>
      <c r="T291" s="192">
        <f>S291*H291</f>
        <v>0</v>
      </c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R291" s="193" t="s">
        <v>610</v>
      </c>
      <c r="AT291" s="193" t="s">
        <v>119</v>
      </c>
      <c r="AU291" s="193" t="s">
        <v>80</v>
      </c>
      <c r="AY291" s="16" t="s">
        <v>117</v>
      </c>
      <c r="BE291" s="194">
        <f>IF(N291="základní",J291,0)</f>
        <v>0</v>
      </c>
      <c r="BF291" s="194">
        <f>IF(N291="snížená",J291,0)</f>
        <v>0</v>
      </c>
      <c r="BG291" s="194">
        <f>IF(N291="zákl. přenesená",J291,0)</f>
        <v>0</v>
      </c>
      <c r="BH291" s="194">
        <f>IF(N291="sníž. přenesená",J291,0)</f>
        <v>0</v>
      </c>
      <c r="BI291" s="194">
        <f>IF(N291="nulová",J291,0)</f>
        <v>0</v>
      </c>
      <c r="BJ291" s="16" t="s">
        <v>78</v>
      </c>
      <c r="BK291" s="194">
        <f>ROUND(I291*H291,2)</f>
        <v>0</v>
      </c>
      <c r="BL291" s="16" t="s">
        <v>610</v>
      </c>
      <c r="BM291" s="193" t="s">
        <v>634</v>
      </c>
    </row>
    <row r="292" spans="1:65" s="12" customFormat="1" ht="22.9" customHeight="1">
      <c r="B292" s="165"/>
      <c r="C292" s="166"/>
      <c r="D292" s="167" t="s">
        <v>72</v>
      </c>
      <c r="E292" s="179" t="s">
        <v>635</v>
      </c>
      <c r="F292" s="179" t="s">
        <v>636</v>
      </c>
      <c r="G292" s="166"/>
      <c r="H292" s="166"/>
      <c r="I292" s="169"/>
      <c r="J292" s="180">
        <f>BK292</f>
        <v>0</v>
      </c>
      <c r="K292" s="166"/>
      <c r="L292" s="171"/>
      <c r="M292" s="172"/>
      <c r="N292" s="173"/>
      <c r="O292" s="173"/>
      <c r="P292" s="174">
        <f>SUM(P293:P294)</f>
        <v>0</v>
      </c>
      <c r="Q292" s="173"/>
      <c r="R292" s="174">
        <f>SUM(R293:R294)</f>
        <v>0</v>
      </c>
      <c r="S292" s="173"/>
      <c r="T292" s="175">
        <f>SUM(T293:T294)</f>
        <v>0</v>
      </c>
      <c r="AR292" s="176" t="s">
        <v>135</v>
      </c>
      <c r="AT292" s="177" t="s">
        <v>72</v>
      </c>
      <c r="AU292" s="177" t="s">
        <v>78</v>
      </c>
      <c r="AY292" s="176" t="s">
        <v>117</v>
      </c>
      <c r="BK292" s="178">
        <f>SUM(BK293:BK294)</f>
        <v>0</v>
      </c>
    </row>
    <row r="293" spans="1:65" s="2" customFormat="1" ht="16.5" customHeight="1">
      <c r="A293" s="33"/>
      <c r="B293" s="34"/>
      <c r="C293" s="181" t="s">
        <v>637</v>
      </c>
      <c r="D293" s="181" t="s">
        <v>119</v>
      </c>
      <c r="E293" s="182" t="s">
        <v>638</v>
      </c>
      <c r="F293" s="183" t="s">
        <v>639</v>
      </c>
      <c r="G293" s="184" t="s">
        <v>609</v>
      </c>
      <c r="H293" s="185">
        <v>1</v>
      </c>
      <c r="I293" s="186"/>
      <c r="J293" s="187">
        <f>ROUND(I293*H293,2)</f>
        <v>0</v>
      </c>
      <c r="K293" s="188"/>
      <c r="L293" s="38"/>
      <c r="M293" s="189" t="s">
        <v>1</v>
      </c>
      <c r="N293" s="190" t="s">
        <v>38</v>
      </c>
      <c r="O293" s="70"/>
      <c r="P293" s="191">
        <f>O293*H293</f>
        <v>0</v>
      </c>
      <c r="Q293" s="191">
        <v>0</v>
      </c>
      <c r="R293" s="191">
        <f>Q293*H293</f>
        <v>0</v>
      </c>
      <c r="S293" s="191">
        <v>0</v>
      </c>
      <c r="T293" s="192">
        <f>S293*H293</f>
        <v>0</v>
      </c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R293" s="193" t="s">
        <v>610</v>
      </c>
      <c r="AT293" s="193" t="s">
        <v>119</v>
      </c>
      <c r="AU293" s="193" t="s">
        <v>80</v>
      </c>
      <c r="AY293" s="16" t="s">
        <v>117</v>
      </c>
      <c r="BE293" s="194">
        <f>IF(N293="základní",J293,0)</f>
        <v>0</v>
      </c>
      <c r="BF293" s="194">
        <f>IF(N293="snížená",J293,0)</f>
        <v>0</v>
      </c>
      <c r="BG293" s="194">
        <f>IF(N293="zákl. přenesená",J293,0)</f>
        <v>0</v>
      </c>
      <c r="BH293" s="194">
        <f>IF(N293="sníž. přenesená",J293,0)</f>
        <v>0</v>
      </c>
      <c r="BI293" s="194">
        <f>IF(N293="nulová",J293,0)</f>
        <v>0</v>
      </c>
      <c r="BJ293" s="16" t="s">
        <v>78</v>
      </c>
      <c r="BK293" s="194">
        <f>ROUND(I293*H293,2)</f>
        <v>0</v>
      </c>
      <c r="BL293" s="16" t="s">
        <v>610</v>
      </c>
      <c r="BM293" s="193" t="s">
        <v>640</v>
      </c>
    </row>
    <row r="294" spans="1:65" s="2" customFormat="1" ht="21.75" customHeight="1">
      <c r="A294" s="33"/>
      <c r="B294" s="34"/>
      <c r="C294" s="181" t="s">
        <v>641</v>
      </c>
      <c r="D294" s="181" t="s">
        <v>119</v>
      </c>
      <c r="E294" s="182" t="s">
        <v>642</v>
      </c>
      <c r="F294" s="183" t="s">
        <v>643</v>
      </c>
      <c r="G294" s="184" t="s">
        <v>644</v>
      </c>
      <c r="H294" s="185">
        <v>60</v>
      </c>
      <c r="I294" s="186"/>
      <c r="J294" s="187">
        <f>ROUND(I294*H294,2)</f>
        <v>0</v>
      </c>
      <c r="K294" s="188"/>
      <c r="L294" s="38"/>
      <c r="M294" s="189" t="s">
        <v>1</v>
      </c>
      <c r="N294" s="190" t="s">
        <v>38</v>
      </c>
      <c r="O294" s="70"/>
      <c r="P294" s="191">
        <f>O294*H294</f>
        <v>0</v>
      </c>
      <c r="Q294" s="191">
        <v>0</v>
      </c>
      <c r="R294" s="191">
        <f>Q294*H294</f>
        <v>0</v>
      </c>
      <c r="S294" s="191">
        <v>0</v>
      </c>
      <c r="T294" s="192">
        <f>S294*H294</f>
        <v>0</v>
      </c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R294" s="193" t="s">
        <v>610</v>
      </c>
      <c r="AT294" s="193" t="s">
        <v>119</v>
      </c>
      <c r="AU294" s="193" t="s">
        <v>80</v>
      </c>
      <c r="AY294" s="16" t="s">
        <v>117</v>
      </c>
      <c r="BE294" s="194">
        <f>IF(N294="základní",J294,0)</f>
        <v>0</v>
      </c>
      <c r="BF294" s="194">
        <f>IF(N294="snížená",J294,0)</f>
        <v>0</v>
      </c>
      <c r="BG294" s="194">
        <f>IF(N294="zákl. přenesená",J294,0)</f>
        <v>0</v>
      </c>
      <c r="BH294" s="194">
        <f>IF(N294="sníž. přenesená",J294,0)</f>
        <v>0</v>
      </c>
      <c r="BI294" s="194">
        <f>IF(N294="nulová",J294,0)</f>
        <v>0</v>
      </c>
      <c r="BJ294" s="16" t="s">
        <v>78</v>
      </c>
      <c r="BK294" s="194">
        <f>ROUND(I294*H294,2)</f>
        <v>0</v>
      </c>
      <c r="BL294" s="16" t="s">
        <v>610</v>
      </c>
      <c r="BM294" s="193" t="s">
        <v>645</v>
      </c>
    </row>
    <row r="295" spans="1:65" s="12" customFormat="1" ht="22.9" customHeight="1">
      <c r="B295" s="165"/>
      <c r="C295" s="166"/>
      <c r="D295" s="167" t="s">
        <v>72</v>
      </c>
      <c r="E295" s="179" t="s">
        <v>646</v>
      </c>
      <c r="F295" s="179" t="s">
        <v>647</v>
      </c>
      <c r="G295" s="166"/>
      <c r="H295" s="166"/>
      <c r="I295" s="169"/>
      <c r="J295" s="180">
        <f>BK295</f>
        <v>0</v>
      </c>
      <c r="K295" s="166"/>
      <c r="L295" s="171"/>
      <c r="M295" s="172"/>
      <c r="N295" s="173"/>
      <c r="O295" s="173"/>
      <c r="P295" s="174">
        <f>SUM(P296:P297)</f>
        <v>0</v>
      </c>
      <c r="Q295" s="173"/>
      <c r="R295" s="174">
        <f>SUM(R296:R297)</f>
        <v>0</v>
      </c>
      <c r="S295" s="173"/>
      <c r="T295" s="175">
        <f>SUM(T296:T297)</f>
        <v>0</v>
      </c>
      <c r="AR295" s="176" t="s">
        <v>135</v>
      </c>
      <c r="AT295" s="177" t="s">
        <v>72</v>
      </c>
      <c r="AU295" s="177" t="s">
        <v>78</v>
      </c>
      <c r="AY295" s="176" t="s">
        <v>117</v>
      </c>
      <c r="BK295" s="178">
        <f>SUM(BK296:BK297)</f>
        <v>0</v>
      </c>
    </row>
    <row r="296" spans="1:65" s="2" customFormat="1" ht="24.2" customHeight="1">
      <c r="A296" s="33"/>
      <c r="B296" s="34"/>
      <c r="C296" s="181" t="s">
        <v>648</v>
      </c>
      <c r="D296" s="181" t="s">
        <v>119</v>
      </c>
      <c r="E296" s="182" t="s">
        <v>649</v>
      </c>
      <c r="F296" s="183" t="s">
        <v>650</v>
      </c>
      <c r="G296" s="184" t="s">
        <v>609</v>
      </c>
      <c r="H296" s="185">
        <v>1</v>
      </c>
      <c r="I296" s="186"/>
      <c r="J296" s="187">
        <f>ROUND(I296*H296,2)</f>
        <v>0</v>
      </c>
      <c r="K296" s="188"/>
      <c r="L296" s="38"/>
      <c r="M296" s="189" t="s">
        <v>1</v>
      </c>
      <c r="N296" s="190" t="s">
        <v>38</v>
      </c>
      <c r="O296" s="70"/>
      <c r="P296" s="191">
        <f>O296*H296</f>
        <v>0</v>
      </c>
      <c r="Q296" s="191">
        <v>0</v>
      </c>
      <c r="R296" s="191">
        <f>Q296*H296</f>
        <v>0</v>
      </c>
      <c r="S296" s="191">
        <v>0</v>
      </c>
      <c r="T296" s="192">
        <f>S296*H296</f>
        <v>0</v>
      </c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R296" s="193" t="s">
        <v>610</v>
      </c>
      <c r="AT296" s="193" t="s">
        <v>119</v>
      </c>
      <c r="AU296" s="193" t="s">
        <v>80</v>
      </c>
      <c r="AY296" s="16" t="s">
        <v>117</v>
      </c>
      <c r="BE296" s="194">
        <f>IF(N296="základní",J296,0)</f>
        <v>0</v>
      </c>
      <c r="BF296" s="194">
        <f>IF(N296="snížená",J296,0)</f>
        <v>0</v>
      </c>
      <c r="BG296" s="194">
        <f>IF(N296="zákl. přenesená",J296,0)</f>
        <v>0</v>
      </c>
      <c r="BH296" s="194">
        <f>IF(N296="sníž. přenesená",J296,0)</f>
        <v>0</v>
      </c>
      <c r="BI296" s="194">
        <f>IF(N296="nulová",J296,0)</f>
        <v>0</v>
      </c>
      <c r="BJ296" s="16" t="s">
        <v>78</v>
      </c>
      <c r="BK296" s="194">
        <f>ROUND(I296*H296,2)</f>
        <v>0</v>
      </c>
      <c r="BL296" s="16" t="s">
        <v>610</v>
      </c>
      <c r="BM296" s="193" t="s">
        <v>651</v>
      </c>
    </row>
    <row r="297" spans="1:65" s="2" customFormat="1" ht="16.5" customHeight="1">
      <c r="A297" s="33"/>
      <c r="B297" s="34"/>
      <c r="C297" s="181" t="s">
        <v>652</v>
      </c>
      <c r="D297" s="181" t="s">
        <v>119</v>
      </c>
      <c r="E297" s="182" t="s">
        <v>653</v>
      </c>
      <c r="F297" s="183" t="s">
        <v>654</v>
      </c>
      <c r="G297" s="184" t="s">
        <v>609</v>
      </c>
      <c r="H297" s="185">
        <v>1</v>
      </c>
      <c r="I297" s="186"/>
      <c r="J297" s="187">
        <f>ROUND(I297*H297,2)</f>
        <v>0</v>
      </c>
      <c r="K297" s="188"/>
      <c r="L297" s="38"/>
      <c r="M297" s="229" t="s">
        <v>1</v>
      </c>
      <c r="N297" s="230" t="s">
        <v>38</v>
      </c>
      <c r="O297" s="231"/>
      <c r="P297" s="232">
        <f>O297*H297</f>
        <v>0</v>
      </c>
      <c r="Q297" s="232">
        <v>0</v>
      </c>
      <c r="R297" s="232">
        <f>Q297*H297</f>
        <v>0</v>
      </c>
      <c r="S297" s="232">
        <v>0</v>
      </c>
      <c r="T297" s="233">
        <f>S297*H297</f>
        <v>0</v>
      </c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R297" s="193" t="s">
        <v>610</v>
      </c>
      <c r="AT297" s="193" t="s">
        <v>119</v>
      </c>
      <c r="AU297" s="193" t="s">
        <v>80</v>
      </c>
      <c r="AY297" s="16" t="s">
        <v>117</v>
      </c>
      <c r="BE297" s="194">
        <f>IF(N297="základní",J297,0)</f>
        <v>0</v>
      </c>
      <c r="BF297" s="194">
        <f>IF(N297="snížená",J297,0)</f>
        <v>0</v>
      </c>
      <c r="BG297" s="194">
        <f>IF(N297="zákl. přenesená",J297,0)</f>
        <v>0</v>
      </c>
      <c r="BH297" s="194">
        <f>IF(N297="sníž. přenesená",J297,0)</f>
        <v>0</v>
      </c>
      <c r="BI297" s="194">
        <f>IF(N297="nulová",J297,0)</f>
        <v>0</v>
      </c>
      <c r="BJ297" s="16" t="s">
        <v>78</v>
      </c>
      <c r="BK297" s="194">
        <f>ROUND(I297*H297,2)</f>
        <v>0</v>
      </c>
      <c r="BL297" s="16" t="s">
        <v>610</v>
      </c>
      <c r="BM297" s="193" t="s">
        <v>655</v>
      </c>
    </row>
    <row r="298" spans="1:65" s="2" customFormat="1" ht="6.95" customHeight="1">
      <c r="A298" s="33"/>
      <c r="B298" s="53"/>
      <c r="C298" s="54"/>
      <c r="D298" s="54"/>
      <c r="E298" s="54"/>
      <c r="F298" s="54"/>
      <c r="G298" s="54"/>
      <c r="H298" s="54"/>
      <c r="I298" s="54"/>
      <c r="J298" s="54"/>
      <c r="K298" s="54"/>
      <c r="L298" s="38"/>
      <c r="M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</row>
  </sheetData>
  <sheetProtection algorithmName="SHA-512" hashValue="WRTbwOKqn91ptKe64vzOmVHsenJByHM7QG/n+GAVWqqd9jExFBwX6+41n2QxuLZLxBKWcdyRgpBOUgancaT8SQ==" saltValue="f4zCkOPyg2uraurshjzfmcB9l4xFx/lEdoRo1yP1I2bXHT/p6IjqYySdj3lUMi9RUmb/EnL7qTXuph/r0il1xQ==" spinCount="100000" sheet="1" objects="1" scenarios="1" formatColumns="0" formatRows="0" autoFilter="0"/>
  <autoFilter ref="C126:K297"/>
  <mergeCells count="6">
    <mergeCell ref="L2:V2"/>
    <mergeCell ref="E7:H7"/>
    <mergeCell ref="E16:H16"/>
    <mergeCell ref="E25:H25"/>
    <mergeCell ref="E85:H85"/>
    <mergeCell ref="E119:H11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2025s09 - Rekonstrukce ch...</vt:lpstr>
      <vt:lpstr>'2025s09 - Rekonstrukce ch...'!Názvy_tisku</vt:lpstr>
      <vt:lpstr>'Rekapitulace stavby'!Názvy_tisku</vt:lpstr>
      <vt:lpstr>'2025s09 - Rekonstrukce ch...'!Oblast_tisku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PRACOVNA2024\PC</dc:creator>
  <cp:lastModifiedBy>Jiruška Václav PhDr. Ing. Mgr., MBA</cp:lastModifiedBy>
  <dcterms:created xsi:type="dcterms:W3CDTF">2026-02-16T09:20:00Z</dcterms:created>
  <dcterms:modified xsi:type="dcterms:W3CDTF">2026-03-12T07:22:11Z</dcterms:modified>
</cp:coreProperties>
</file>