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\\fs\users\HOME\efabiankova\Documents\Oprava ulice Pod Branou\"/>
    </mc:Choice>
  </mc:AlternateContent>
  <xr:revisionPtr revIDLastSave="0" documentId="13_ncr:1_{955C09F5-639A-4B61-90EE-1F53F9D27AC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010-2021_1 - SO 101 Komun..." sheetId="2" r:id="rId2"/>
    <sheet name="Pokyny pro vyplnění" sheetId="3" r:id="rId3"/>
  </sheets>
  <definedNames>
    <definedName name="_xlnm._FilterDatabase" localSheetId="1" hidden="1">'010-2021_1 - SO 101 Komun...'!$C$91:$K$269</definedName>
    <definedName name="_xlnm.Print_Titles" localSheetId="1">'010-2021_1 - SO 101 Komun...'!$91:$91</definedName>
    <definedName name="_xlnm.Print_Titles" localSheetId="0">'Rekapitulace stavby'!$52:$52</definedName>
    <definedName name="_xlnm.Print_Area" localSheetId="1">'010-2021_1 - SO 101 Komun...'!$C$4:$J$39,'010-2021_1 - SO 101 Komun...'!$C$45:$J$73,'010-2021_1 - SO 101 Komun...'!$C$79:$K$269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T252" i="2" s="1"/>
  <c r="R253" i="2"/>
  <c r="R252" i="2"/>
  <c r="P253" i="2"/>
  <c r="P252" i="2" s="1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T201" i="2"/>
  <c r="R202" i="2"/>
  <c r="R201" i="2"/>
  <c r="P202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J89" i="2"/>
  <c r="J88" i="2"/>
  <c r="F88" i="2"/>
  <c r="F86" i="2"/>
  <c r="E84" i="2"/>
  <c r="J55" i="2"/>
  <c r="J54" i="2"/>
  <c r="F54" i="2"/>
  <c r="F52" i="2"/>
  <c r="E50" i="2"/>
  <c r="J18" i="2"/>
  <c r="E18" i="2"/>
  <c r="F55" i="2"/>
  <c r="J17" i="2"/>
  <c r="J12" i="2"/>
  <c r="J86" i="2"/>
  <c r="E7" i="2"/>
  <c r="E82" i="2" s="1"/>
  <c r="L50" i="1"/>
  <c r="AM50" i="1"/>
  <c r="AM49" i="1"/>
  <c r="L49" i="1"/>
  <c r="AM47" i="1"/>
  <c r="L47" i="1"/>
  <c r="L45" i="1"/>
  <c r="L44" i="1"/>
  <c r="BK267" i="2"/>
  <c r="J261" i="2"/>
  <c r="BK248" i="2"/>
  <c r="J235" i="2"/>
  <c r="BK219" i="2"/>
  <c r="J211" i="2"/>
  <c r="J182" i="2"/>
  <c r="J170" i="2"/>
  <c r="BK133" i="2"/>
  <c r="J125" i="2"/>
  <c r="BK101" i="2"/>
  <c r="BK268" i="2"/>
  <c r="BK261" i="2"/>
  <c r="J248" i="2"/>
  <c r="J231" i="2"/>
  <c r="J219" i="2"/>
  <c r="BK208" i="2"/>
  <c r="J199" i="2"/>
  <c r="BK185" i="2"/>
  <c r="BK170" i="2"/>
  <c r="BK131" i="2"/>
  <c r="BK104" i="2"/>
  <c r="BK242" i="2"/>
  <c r="J226" i="2"/>
  <c r="J208" i="2"/>
  <c r="BK202" i="2"/>
  <c r="BK187" i="2"/>
  <c r="J165" i="2"/>
  <c r="BK144" i="2"/>
  <c r="BK98" i="2"/>
  <c r="BK151" i="2"/>
  <c r="J127" i="2"/>
  <c r="J95" i="2"/>
  <c r="BK266" i="2"/>
  <c r="BK253" i="2"/>
  <c r="J242" i="2"/>
  <c r="J225" i="2"/>
  <c r="BK197" i="2"/>
  <c r="BK179" i="2"/>
  <c r="J167" i="2"/>
  <c r="J151" i="2"/>
  <c r="BK127" i="2"/>
  <c r="BK107" i="2"/>
  <c r="BK269" i="2"/>
  <c r="J265" i="2"/>
  <c r="J250" i="2"/>
  <c r="J238" i="2"/>
  <c r="BK228" i="2"/>
  <c r="BK216" i="2"/>
  <c r="BK206" i="2"/>
  <c r="BK190" i="2"/>
  <c r="J173" i="2"/>
  <c r="J144" i="2"/>
  <c r="J122" i="2"/>
  <c r="AS54" i="1"/>
  <c r="BK238" i="2"/>
  <c r="BK225" i="2"/>
  <c r="J192" i="2"/>
  <c r="BK167" i="2"/>
  <c r="BK149" i="2"/>
  <c r="J113" i="2"/>
  <c r="J163" i="2"/>
  <c r="BK137" i="2"/>
  <c r="J110" i="2"/>
  <c r="J269" i="2"/>
  <c r="J256" i="2"/>
  <c r="BK244" i="2"/>
  <c r="J228" i="2"/>
  <c r="J216" i="2"/>
  <c r="J190" i="2"/>
  <c r="BK173" i="2"/>
  <c r="J146" i="2"/>
  <c r="BK122" i="2"/>
  <c r="J104" i="2"/>
  <c r="J266" i="2"/>
  <c r="J253" i="2"/>
  <c r="BK240" i="2"/>
  <c r="BK227" i="2"/>
  <c r="J214" i="2"/>
  <c r="J202" i="2"/>
  <c r="J187" i="2"/>
  <c r="J179" i="2"/>
  <c r="J133" i="2"/>
  <c r="BK110" i="2"/>
  <c r="J264" i="2"/>
  <c r="BK231" i="2"/>
  <c r="BK214" i="2"/>
  <c r="BK199" i="2"/>
  <c r="BK176" i="2"/>
  <c r="BK146" i="2"/>
  <c r="J137" i="2"/>
  <c r="BK95" i="2"/>
  <c r="J149" i="2"/>
  <c r="BK125" i="2"/>
  <c r="J268" i="2"/>
  <c r="BK264" i="2"/>
  <c r="BK250" i="2"/>
  <c r="J240" i="2"/>
  <c r="J222" i="2"/>
  <c r="BK192" i="2"/>
  <c r="J176" i="2"/>
  <c r="J160" i="2"/>
  <c r="J131" i="2"/>
  <c r="BK113" i="2"/>
  <c r="J98" i="2"/>
  <c r="J267" i="2"/>
  <c r="BK256" i="2"/>
  <c r="J244" i="2"/>
  <c r="BK235" i="2"/>
  <c r="BK226" i="2"/>
  <c r="BK211" i="2"/>
  <c r="J197" i="2"/>
  <c r="BK182" i="2"/>
  <c r="BK160" i="2"/>
  <c r="J107" i="2"/>
  <c r="BK265" i="2"/>
  <c r="J227" i="2"/>
  <c r="BK222" i="2"/>
  <c r="J206" i="2"/>
  <c r="J185" i="2"/>
  <c r="BK163" i="2"/>
  <c r="J141" i="2"/>
  <c r="BK165" i="2"/>
  <c r="BK141" i="2"/>
  <c r="J101" i="2"/>
  <c r="T166" i="2" l="1"/>
  <c r="P94" i="2"/>
  <c r="R205" i="2"/>
  <c r="BK94" i="2"/>
  <c r="J94" i="2" s="1"/>
  <c r="J61" i="2" s="1"/>
  <c r="R94" i="2"/>
  <c r="T94" i="2"/>
  <c r="BK159" i="2"/>
  <c r="J159" i="2"/>
  <c r="J62" i="2"/>
  <c r="P159" i="2"/>
  <c r="R159" i="2"/>
  <c r="T159" i="2"/>
  <c r="BK166" i="2"/>
  <c r="J166" i="2"/>
  <c r="J63" i="2" s="1"/>
  <c r="P166" i="2"/>
  <c r="R166" i="2"/>
  <c r="BK172" i="2"/>
  <c r="J172" i="2" s="1"/>
  <c r="J64" i="2" s="1"/>
  <c r="P172" i="2"/>
  <c r="R172" i="2"/>
  <c r="T172" i="2"/>
  <c r="BK205" i="2"/>
  <c r="J205" i="2"/>
  <c r="J66" i="2"/>
  <c r="P205" i="2"/>
  <c r="T205" i="2"/>
  <c r="BK234" i="2"/>
  <c r="J234" i="2"/>
  <c r="J68" i="2" s="1"/>
  <c r="P234" i="2"/>
  <c r="P210" i="2"/>
  <c r="R234" i="2"/>
  <c r="R210" i="2" s="1"/>
  <c r="T234" i="2"/>
  <c r="T210" i="2"/>
  <c r="BK255" i="2"/>
  <c r="J255" i="2" s="1"/>
  <c r="J71" i="2" s="1"/>
  <c r="P255" i="2"/>
  <c r="P254" i="2"/>
  <c r="R255" i="2"/>
  <c r="R254" i="2" s="1"/>
  <c r="T255" i="2"/>
  <c r="T254" i="2"/>
  <c r="BK263" i="2"/>
  <c r="J263" i="2" s="1"/>
  <c r="J72" i="2" s="1"/>
  <c r="P263" i="2"/>
  <c r="R263" i="2"/>
  <c r="T263" i="2"/>
  <c r="BE95" i="2"/>
  <c r="BE104" i="2"/>
  <c r="BE110" i="2"/>
  <c r="BE113" i="2"/>
  <c r="BE160" i="2"/>
  <c r="E48" i="2"/>
  <c r="BE101" i="2"/>
  <c r="BE107" i="2"/>
  <c r="BE127" i="2"/>
  <c r="BE131" i="2"/>
  <c r="BE151" i="2"/>
  <c r="BE165" i="2"/>
  <c r="BE187" i="2"/>
  <c r="BE199" i="2"/>
  <c r="BE206" i="2"/>
  <c r="BE211" i="2"/>
  <c r="BE219" i="2"/>
  <c r="BE228" i="2"/>
  <c r="BE235" i="2"/>
  <c r="BE240" i="2"/>
  <c r="BE250" i="2"/>
  <c r="BE253" i="2"/>
  <c r="BE261" i="2"/>
  <c r="BE265" i="2"/>
  <c r="BE268" i="2"/>
  <c r="BE269" i="2"/>
  <c r="F89" i="2"/>
  <c r="BE98" i="2"/>
  <c r="BE122" i="2"/>
  <c r="BE125" i="2"/>
  <c r="BE133" i="2"/>
  <c r="BE146" i="2"/>
  <c r="BE149" i="2"/>
  <c r="BE167" i="2"/>
  <c r="BE182" i="2"/>
  <c r="BE185" i="2"/>
  <c r="BE190" i="2"/>
  <c r="BE197" i="2"/>
  <c r="BE225" i="2"/>
  <c r="BE226" i="2"/>
  <c r="BE227" i="2"/>
  <c r="BE238" i="2"/>
  <c r="BE256" i="2"/>
  <c r="BE264" i="2"/>
  <c r="BK210" i="2"/>
  <c r="J210" i="2"/>
  <c r="J67" i="2" s="1"/>
  <c r="J52" i="2"/>
  <c r="BE137" i="2"/>
  <c r="BE141" i="2"/>
  <c r="BE144" i="2"/>
  <c r="BE163" i="2"/>
  <c r="BE170" i="2"/>
  <c r="BE173" i="2"/>
  <c r="BE176" i="2"/>
  <c r="BE179" i="2"/>
  <c r="BE192" i="2"/>
  <c r="BE202" i="2"/>
  <c r="BE208" i="2"/>
  <c r="BE214" i="2"/>
  <c r="BE216" i="2"/>
  <c r="BE222" i="2"/>
  <c r="BE231" i="2"/>
  <c r="BE242" i="2"/>
  <c r="BE244" i="2"/>
  <c r="BE248" i="2"/>
  <c r="BE266" i="2"/>
  <c r="BE267" i="2"/>
  <c r="BK201" i="2"/>
  <c r="J201" i="2"/>
  <c r="J65" i="2" s="1"/>
  <c r="BK252" i="2"/>
  <c r="J252" i="2"/>
  <c r="J69" i="2"/>
  <c r="F37" i="2"/>
  <c r="BD55" i="1" s="1"/>
  <c r="BD54" i="1" s="1"/>
  <c r="W33" i="1" s="1"/>
  <c r="J34" i="2"/>
  <c r="AW55" i="1" s="1"/>
  <c r="F35" i="2"/>
  <c r="BB55" i="1" s="1"/>
  <c r="BB54" i="1" s="1"/>
  <c r="AX54" i="1" s="1"/>
  <c r="F34" i="2"/>
  <c r="BA55" i="1" s="1"/>
  <c r="BA54" i="1" s="1"/>
  <c r="AW54" i="1" s="1"/>
  <c r="AK30" i="1" s="1"/>
  <c r="F36" i="2"/>
  <c r="BC55" i="1" s="1"/>
  <c r="BC54" i="1" s="1"/>
  <c r="W32" i="1" s="1"/>
  <c r="T93" i="2" l="1"/>
  <c r="T92" i="2" s="1"/>
  <c r="P93" i="2"/>
  <c r="P92" i="2"/>
  <c r="AU55" i="1" s="1"/>
  <c r="AU54" i="1" s="1"/>
  <c r="R93" i="2"/>
  <c r="R92" i="2"/>
  <c r="BK93" i="2"/>
  <c r="BK92" i="2" s="1"/>
  <c r="J92" i="2" s="1"/>
  <c r="J59" i="2" s="1"/>
  <c r="BK254" i="2"/>
  <c r="J254" i="2" s="1"/>
  <c r="J70" i="2" s="1"/>
  <c r="W31" i="1"/>
  <c r="AY54" i="1"/>
  <c r="W30" i="1"/>
  <c r="J33" i="2"/>
  <c r="AV55" i="1" s="1"/>
  <c r="AT55" i="1" s="1"/>
  <c r="F33" i="2"/>
  <c r="AZ55" i="1" s="1"/>
  <c r="AZ54" i="1" s="1"/>
  <c r="W29" i="1" s="1"/>
  <c r="J93" i="2" l="1"/>
  <c r="J60" i="2" s="1"/>
  <c r="AV54" i="1"/>
  <c r="AK29" i="1" s="1"/>
  <c r="J30" i="2"/>
  <c r="AG55" i="1" s="1"/>
  <c r="AG54" i="1" s="1"/>
  <c r="AN55" i="1" l="1"/>
  <c r="J39" i="2"/>
  <c r="AK26" i="1"/>
  <c r="AK35" i="1" s="1"/>
  <c r="AT54" i="1"/>
  <c r="AN54" i="1" l="1"/>
</calcChain>
</file>

<file path=xl/sharedStrings.xml><?xml version="1.0" encoding="utf-8"?>
<sst xmlns="http://schemas.openxmlformats.org/spreadsheetml/2006/main" count="2689" uniqueCount="642">
  <si>
    <t>Export Komplet</t>
  </si>
  <si>
    <t>VZ</t>
  </si>
  <si>
    <t>2.0</t>
  </si>
  <si>
    <t>ZAMOK</t>
  </si>
  <si>
    <t>False</t>
  </si>
  <si>
    <t>{595a0da0-cd3f-4878-8bde-3dea34da764a}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</si>
  <si>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</si>
  <si>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</si>
  <si>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</si>
  <si>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</si>
  <si>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</si>
  <si>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</si>
  <si>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</si>
  <si>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</si>
  <si>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010/2021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</si>
  <si>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</si>
  <si>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</si>
  <si>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ulice Pod Branou Kostelec nad Orlicí</t>
  </si>
  <si>
    <t>KSO:</t>
  </si>
  <si>
    <t/>
  </si>
  <si>
    <t>CC-CZ:</t>
  </si>
  <si>
    <t>Místo:</t>
  </si>
  <si>
    <t>ul. Pod Branou</t>
  </si>
  <si>
    <t>Datum:</t>
  </si>
  <si>
    <t>30. 5. 2021</t>
  </si>
  <si>
    <t>Zadavatel:</t>
  </si>
  <si>
    <t>IČ:</t>
  </si>
  <si>
    <t>Město Kostelec nad Orlicí</t>
  </si>
  <si>
    <t>DIČ:</t>
  </si>
  <si>
    <t>Uchazeč:</t>
  </si>
  <si>
    <t>Vyplň údaj</t>
  </si>
  <si>
    <t>Projektant:</t>
  </si>
  <si>
    <t>01873687</t>
  </si>
  <si>
    <t>DI PROJEKT s.r.o.</t>
  </si>
  <si>
    <t>CZ01873687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</si>
  <si>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</si>
  <si>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</si>
  <si>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</si>
  <si>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</si>
  <si>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</si>
  <si>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</si>
  <si>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</si>
  <si>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</si>
  <si>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</si>
  <si>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</si>
  <si>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</si>
  <si>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</si>
  <si>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</si>
  <si>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</si>
  <si>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</si>
  <si>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</si>
  <si>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</si>
  <si>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</si>
  <si>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</si>
  <si>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</si>
  <si>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</si>
  <si>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</si>
  <si>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</si>
  <si>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</si>
  <si>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</si>
  <si>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</si>
  <si>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</si>
  <si>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</si>
  <si>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</si>
  <si>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</si>
  <si>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</si>
  <si>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</si>
  <si>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</si>
  <si>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</si>
  <si>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</si>
  <si>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</si>
  <si>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</si>
  <si>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</si>
  <si>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</si>
  <si>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</si>
  <si>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</si>
  <si>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</si>
  <si>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</si>
  <si>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010/2021_1</t>
  </si>
  <si>
    <t>SO 101 Komunikace a chodníky</t>
  </si>
  <si>
    <t>STA</t>
  </si>
  <si>
    <t>1</t>
  </si>
  <si>
    <t>{e9c02fae-cd91-4746-9f41-555d197e0569}</t>
  </si>
  <si>
    <t>2</t>
  </si>
  <si>
    <t>KRYCÍ LIST SOUPISU PRACÍ</t>
  </si>
  <si>
    <t>Objekt:</t>
  </si>
  <si>
    <t>010/2021_1 - SO 101 Komunikace a chodníky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</si>
  <si>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</si>
  <si>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</si>
  <si>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</si>
  <si>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</si>
  <si>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</si>
  <si>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</si>
  <si>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</si>
  <si>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</si>
  <si>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</si>
  <si>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</si>
  <si>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</si>
  <si>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</si>
  <si>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  99 - Přesuny hmot a sutí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</si>
  <si>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</si>
  <si>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</si>
  <si>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</si>
  <si>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</si>
  <si>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</si>
  <si>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</si>
  <si>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</si>
  <si>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</si>
  <si>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</si>
  <si>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</si>
  <si>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</si>
  <si>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</si>
  <si>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</si>
  <si>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</si>
  <si>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</si>
  <si>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</si>
  <si>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</si>
  <si>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</si>
  <si>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</si>
  <si>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</si>
  <si>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</si>
  <si>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</si>
  <si>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</si>
  <si>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s odstraněním kořenů ručně průměru kmene do 100 mm jakékoliv plochy v rovině nebo ve svahu o sklonu do 1:5</t>
  </si>
  <si>
    <t>m2</t>
  </si>
  <si>
    <t>CS ÚRS 2021 01</t>
  </si>
  <si>
    <t>4</t>
  </si>
  <si>
    <t>-1671001</t>
  </si>
  <si>
    <t>VV</t>
  </si>
  <si>
    <t>"dle příloh situace pozemní komunikace a vzorové příčné řezy"</t>
  </si>
  <si>
    <t>"odstranění křovin"10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</si>
  <si>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</si>
  <si>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</si>
  <si>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-942976980</t>
  </si>
  <si>
    <t>"odstranění zámkové dlažby"6</t>
  </si>
  <si>
    <t>3</t>
  </si>
  <si>
    <t>113107130</t>
  </si>
  <si>
    <t>Odstranění podkladů nebo krytů ručně s přemístěním hmot na skládku na vzdálenost do 3 m nebo s naložením na dopravní prostředek z betonu prostého, o tl. vrstvy do 100 mm</t>
  </si>
  <si>
    <t>-204329363</t>
  </si>
  <si>
    <t>"odstranění betonového krytu"33</t>
  </si>
  <si>
    <t>113107141</t>
  </si>
  <si>
    <t>Odstranění podkladů nebo krytů ručně s přemístěním hmot na skládku na vzdálenost do 3 m nebo s naložením na dopravní prostředek živičných, o tl. vrstvy do 50 mm</t>
  </si>
  <si>
    <t>-152959684</t>
  </si>
  <si>
    <t>"odstranění asfaltového krytu"397</t>
  </si>
  <si>
    <t>5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</si>
  <si>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</si>
  <si>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</si>
  <si>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</si>
  <si>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1378120969</t>
  </si>
  <si>
    <t>"odstranění žulových obrubníků KS13"26</t>
  </si>
  <si>
    <t>6</t>
  </si>
  <si>
    <t>113203111</t>
  </si>
  <si>
    <t>Vytrhání obrub s vybouráním lože, s přemístěním hmot na skládku na vzdálenost do 3 m nebo s naložením na dopravní prostředek z dlažebních kostek</t>
  </si>
  <si>
    <t>-1140663310</t>
  </si>
  <si>
    <t>"odstranění žulových kostek dvojlinka"38*2</t>
  </si>
  <si>
    <t>7</t>
  </si>
  <si>
    <t>122251103</t>
  </si>
  <si>
    <t>Odkopávky a prokopávky nezapažené strojně v hornině třídy těžitelnosti I skupiny 3 přes 50 do 100 m3</t>
  </si>
  <si>
    <t>m3</t>
  </si>
  <si>
    <t>-1340472800</t>
  </si>
  <si>
    <t>"odstranění stávající konstrukce tl. 350mm"(5+18+163+28+12+18+18)*0,35</t>
  </si>
  <si>
    <t>"odtsranění stávající konstrukce tl. 300mm"162*0,3</t>
  </si>
  <si>
    <t>Mezisoučet</t>
  </si>
  <si>
    <t>"sanace v případě neúnosného podloží dle PD"</t>
  </si>
  <si>
    <t>"odkopávka pro sanaci tl. 150mm"424*0,15</t>
  </si>
  <si>
    <t>Součet</t>
  </si>
  <si>
    <t>8</t>
  </si>
  <si>
    <t>132251101</t>
  </si>
  <si>
    <t>Hloubení nezapažených rýh šířky do 800 mm strojně s urovnáním dna do předepsaného profilu a spádu v hornině třídy těžitelnosti I skupiny 3 do 20 m3</t>
  </si>
  <si>
    <t>208369772</t>
  </si>
  <si>
    <t>"hloubení rýh pro palisádu"0,5*0,4*33,5</t>
  </si>
  <si>
    <t>9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</si>
  <si>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</si>
  <si>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</si>
  <si>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-272172113</t>
  </si>
  <si>
    <t>"rýhy"6,7</t>
  </si>
  <si>
    <t>10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</si>
  <si>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</si>
  <si>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</si>
  <si>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-255941031</t>
  </si>
  <si>
    <t>"odkopávky"203,9</t>
  </si>
  <si>
    <t>11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</si>
  <si>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</si>
  <si>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</si>
  <si>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678497351</t>
  </si>
  <si>
    <t>"na skládku do vzdálenosti 14km"210,6*4</t>
  </si>
  <si>
    <t>12</t>
  </si>
  <si>
    <t>167101102</t>
  </si>
  <si>
    <t>Nakládání, skládání a překládání neulehlého výkopku nebo sypaniny nakládání, množství přes 100 m3, z hornin tř. 1 až 4</t>
  </si>
  <si>
    <t>-1033106346</t>
  </si>
  <si>
    <t>"odkopávky"210,6</t>
  </si>
  <si>
    <t>13</t>
  </si>
  <si>
    <t>171201211</t>
  </si>
  <si>
    <t>Uložení sypaniny poplatek za uložení sypaniny na skládce ( skládkovné )</t>
  </si>
  <si>
    <t>t</t>
  </si>
  <si>
    <t>5294469</t>
  </si>
  <si>
    <t>"odkopávky"217,3*1,8</t>
  </si>
  <si>
    <t>"rýhy"6,7*1,8</t>
  </si>
  <si>
    <t>14</t>
  </si>
  <si>
    <t>181301101</t>
  </si>
  <si>
    <t>Rozprostření a urovnání ornice v rovině nebo ve svahu sklonu do 1:5 při souvislé ploše do 500 m2, tl. vrstvy do 100 mm</t>
  </si>
  <si>
    <t>875297835</t>
  </si>
  <si>
    <t>"osetí"7</t>
  </si>
  <si>
    <t>M</t>
  </si>
  <si>
    <t>10364101</t>
  </si>
  <si>
    <t>zemina pro terénní úpravy -  ornice</t>
  </si>
  <si>
    <t>-35671511</t>
  </si>
  <si>
    <t>7*0,1*1,8</t>
  </si>
  <si>
    <t>16</t>
  </si>
  <si>
    <t>181411131</t>
  </si>
  <si>
    <t>Založení trávníku na půdě předem připravené plochy do 1000 m2 výsevem včetně utažení parkového v rovině nebo na svahu do 1:5</t>
  </si>
  <si>
    <t>-256785373</t>
  </si>
  <si>
    <t>17</t>
  </si>
  <si>
    <t>005724100</t>
  </si>
  <si>
    <t>osiva pícnin směsi travní balení obvykle 25 kg parková</t>
  </si>
  <si>
    <t>kg</t>
  </si>
  <si>
    <t>-1868721760</t>
  </si>
  <si>
    <t>7*0,05*1,2</t>
  </si>
  <si>
    <t>18</t>
  </si>
  <si>
    <t>181951102</t>
  </si>
  <si>
    <t>Úprava pláně vyrovnáním výškových rozdílů v hornině tř. 1 až 4 se zhutněním</t>
  </si>
  <si>
    <t>859318577</t>
  </si>
  <si>
    <t>"žulová dlažba"163+28+12</t>
  </si>
  <si>
    <t>"mozaika"162</t>
  </si>
  <si>
    <t>"antracit"18</t>
  </si>
  <si>
    <t>"reliéfní"5</t>
  </si>
  <si>
    <t>"betonové koleje"18+18</t>
  </si>
  <si>
    <t>Zakládání</t>
  </si>
  <si>
    <t>19</t>
  </si>
  <si>
    <t>273313811</t>
  </si>
  <si>
    <t>Základy z betonu prostého desky z betonu kamenem neprokládaného tř. C 25/30</t>
  </si>
  <si>
    <t>-1870254991</t>
  </si>
  <si>
    <t>"koleje z drásaného betonu C 25/30 XF4 tl. 160mm"(18+18)*0,16</t>
  </si>
  <si>
    <t>20</t>
  </si>
  <si>
    <t>274352241</t>
  </si>
  <si>
    <t>Bednění základů pasů kruhové nebo obloukové poloměru přes 4 m zřízení</t>
  </si>
  <si>
    <t>1720158824</t>
  </si>
  <si>
    <t>"bednění kolejí"(18+18)*4*0,2</t>
  </si>
  <si>
    <t>274352242</t>
  </si>
  <si>
    <t>Bednění základů pasů kruhové nebo obloukové poloměru přes 4 m odstranění</t>
  </si>
  <si>
    <t>180535303</t>
  </si>
  <si>
    <t>Svislé a kompletní konstrukce</t>
  </si>
  <si>
    <t>22</t>
  </si>
  <si>
    <t>339921132</t>
  </si>
  <si>
    <t>Osazování palisád betonových v řadě se zabetonováním výšky palisády přes 500 do 1000 mm</t>
  </si>
  <si>
    <t>1689863480</t>
  </si>
  <si>
    <t>"betonová palisáda 175/200/800"34</t>
  </si>
  <si>
    <t>23</t>
  </si>
  <si>
    <t>59228413</t>
  </si>
  <si>
    <t>palisáda betonová tyčová půlkulatá přírodní 175x200x800mm</t>
  </si>
  <si>
    <t>kus</t>
  </si>
  <si>
    <t>-1194837935</t>
  </si>
  <si>
    <t>(34/0,175)*1,024267</t>
  </si>
  <si>
    <t>Komunikace</t>
  </si>
  <si>
    <t>24</t>
  </si>
  <si>
    <t>564851111</t>
  </si>
  <si>
    <t>Podklad ze štěrkodrti ŠD s rozprostřením a zhutněním, po zhutnění tl. 150 mm</t>
  </si>
  <si>
    <t>1409167739</t>
  </si>
  <si>
    <t>"sanace ze ŠD"424</t>
  </si>
  <si>
    <t>25</t>
  </si>
  <si>
    <t>564861111</t>
  </si>
  <si>
    <t>Podklad ze štěrkodrti ŠD s rozprostřením a zhutněním, po zhutnění tl. 200 mm</t>
  </si>
  <si>
    <t>-1560932100</t>
  </si>
  <si>
    <t>"chodník a koleje"18+18+162</t>
  </si>
  <si>
    <t>26</t>
  </si>
  <si>
    <t>564871111</t>
  </si>
  <si>
    <t>Podklad ze štěrkodrti ŠD s rozprostřením a zhutněním, po zhutnění tl. 250 mm</t>
  </si>
  <si>
    <t>-429188161</t>
  </si>
  <si>
    <t>"vozovka"5+18+163+28+12</t>
  </si>
  <si>
    <t>27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</si>
  <si>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</si>
  <si>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</si>
  <si>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823105879</t>
  </si>
  <si>
    <t>"dlažba žulová 8/10"163+28+12</t>
  </si>
  <si>
    <t>28</t>
  </si>
  <si>
    <t>58381007</t>
  </si>
  <si>
    <t>kostka dlažební žula drobná 8/10</t>
  </si>
  <si>
    <t>1213440024</t>
  </si>
  <si>
    <t>203*1,02 "Přepočtené koeficientem množství</t>
  </si>
  <si>
    <t>29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</si>
  <si>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</si>
  <si>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</si>
  <si>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1045387435</t>
  </si>
  <si>
    <t>"žulová mozaika 4/6"162</t>
  </si>
  <si>
    <t>30</t>
  </si>
  <si>
    <t>58381004</t>
  </si>
  <si>
    <t>kostka dlažební mozaika žula 4/6 tř 1</t>
  </si>
  <si>
    <t>-767222811</t>
  </si>
  <si>
    <t>162*1,02 "Přepočtené koeficientem množství</t>
  </si>
  <si>
    <t>31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</si>
  <si>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</si>
  <si>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</si>
  <si>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-944532426</t>
  </si>
  <si>
    <t>"dlažba antarcit vjezdy"18</t>
  </si>
  <si>
    <t>"reliéfní červená"5</t>
  </si>
  <si>
    <t>32</t>
  </si>
  <si>
    <t>59245005</t>
  </si>
  <si>
    <t>dlažba tvar obdélník betonová 200x100x80mm barevná</t>
  </si>
  <si>
    <t>-1127013325</t>
  </si>
  <si>
    <t>"dlažba antracit vjezdy"18*1,02</t>
  </si>
  <si>
    <t>33</t>
  </si>
  <si>
    <t>59245226</t>
  </si>
  <si>
    <t>dlažba tvar obdélník betonová pro nevidomé 200x100x80mm barevná</t>
  </si>
  <si>
    <t>377049980</t>
  </si>
  <si>
    <t>"bet. dlažba červená reliéfní"5*1,02</t>
  </si>
  <si>
    <t>Úpravy povrchů, podlahy a osazování výplní</t>
  </si>
  <si>
    <t>34</t>
  </si>
  <si>
    <t>634911114</t>
  </si>
  <si>
    <t>Řezání dilatačních nebo smršťovacích spár v čerstvé betonové mazanině nebo potěru šířky do 5 mm, hloubky přes 50 do 80 mm</t>
  </si>
  <si>
    <t>514611717</t>
  </si>
  <si>
    <t>"spáry v bet. kolejích"40</t>
  </si>
  <si>
    <t>Trubní vedení</t>
  </si>
  <si>
    <t>35</t>
  </si>
  <si>
    <t>871260310</t>
  </si>
  <si>
    <t>Montáž kanalizačního potrubí z plastů z polypropylenu PP hladkého plnostěnného SN 10 DN 100</t>
  </si>
  <si>
    <t>-1232501367</t>
  </si>
  <si>
    <t>"přípojka prahové vpusti"1</t>
  </si>
  <si>
    <t>36</t>
  </si>
  <si>
    <t>28617001</t>
  </si>
  <si>
    <t>trubka kanalizační PP plnostěnná třívrstvá DN 100x1000mm SN10</t>
  </si>
  <si>
    <t>-830937530</t>
  </si>
  <si>
    <t>1*1,015 "Přepočtené koeficientem množství</t>
  </si>
  <si>
    <t>Ostatní konstrukce a práce-bourání</t>
  </si>
  <si>
    <t>37</t>
  </si>
  <si>
    <t>914111111</t>
  </si>
  <si>
    <t>Montáž svislé dopravní značky základní velikosti do 1 m2 objímkami na sloupky nebo konzoly</t>
  </si>
  <si>
    <t>1123935182</t>
  </si>
  <si>
    <t>"dle příloh situace pozemní komunikace"</t>
  </si>
  <si>
    <t>"B1"1</t>
  </si>
  <si>
    <t>38</t>
  </si>
  <si>
    <t>40445619</t>
  </si>
  <si>
    <t>zákazové, příkazové dopravní značky B1-B34, C1-15 500mm</t>
  </si>
  <si>
    <t>-1711907577</t>
  </si>
  <si>
    <t>1*1,221 "Přepočtené koeficientem množství</t>
  </si>
  <si>
    <t>39</t>
  </si>
  <si>
    <t>914511112</t>
  </si>
  <si>
    <t>Montáž sloupku dopravních značek délky do 3,5 m do hliníkové patky</t>
  </si>
  <si>
    <t>-1541044978</t>
  </si>
  <si>
    <t>"dle přílohy Situace stavby"</t>
  </si>
  <si>
    <t>40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</si>
  <si>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</si>
  <si>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</si>
  <si>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-300276572</t>
  </si>
  <si>
    <t>"osazení obrub 8/25"38</t>
  </si>
  <si>
    <t>41</t>
  </si>
  <si>
    <t>59217016</t>
  </si>
  <si>
    <t>obrubník betonový chodníkový 1000x80x250mm</t>
  </si>
  <si>
    <t>828354963</t>
  </si>
  <si>
    <t>38*1,02</t>
  </si>
  <si>
    <t>38,76*1,02 "Přepočtené koeficientem množství</t>
  </si>
  <si>
    <t>42</t>
  </si>
  <si>
    <t>935113111</t>
  </si>
  <si>
    <t>Osazení odvodňovacího žlabu s krycím roštem polymerbetonového šířky do 200 mm</t>
  </si>
  <si>
    <t>1763472624</t>
  </si>
  <si>
    <t>43</t>
  </si>
  <si>
    <t>56241022</t>
  </si>
  <si>
    <t>žlab PE vyztužený skelnými vlákny zátěž B125-E 600kN světlá š 150mm</t>
  </si>
  <si>
    <t>-906596076</t>
  </si>
  <si>
    <t>44</t>
  </si>
  <si>
    <t>56241023</t>
  </si>
  <si>
    <t>rošt mřížkový B125 Pz dl 1m oka 30/10 pro žlab PE š 150mm</t>
  </si>
  <si>
    <t>-374867675</t>
  </si>
  <si>
    <t>45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</si>
  <si>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</si>
  <si>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</si>
  <si>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1903898977</t>
  </si>
  <si>
    <t>"odstranění betonového žlabu"2</t>
  </si>
  <si>
    <t>46</t>
  </si>
  <si>
    <t>979071122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</si>
  <si>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</si>
  <si>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1899576451</t>
  </si>
  <si>
    <t>"odstranění žulových kostek dvojlinka"38*0,2</t>
  </si>
  <si>
    <t>99</t>
  </si>
  <si>
    <t>Přesuny hmot a sutí</t>
  </si>
  <si>
    <t>47</t>
  </si>
  <si>
    <t>997221551</t>
  </si>
  <si>
    <t>Vodorovná doprava suti bez naložení, ale se složením a s hrubým urovnáním ze sypkých materiálů, na vzdálenost do 1 km</t>
  </si>
  <si>
    <t>-1775727502</t>
  </si>
  <si>
    <t>"živice"38,906</t>
  </si>
  <si>
    <t>48</t>
  </si>
  <si>
    <t>997221559</t>
  </si>
  <si>
    <t>Vodorovná doprava suti bez naložení, ale se složením a s hrubým urovnáním Příplatek k ceně za každý další i započatý 1 km přes 1 km</t>
  </si>
  <si>
    <t>217234811</t>
  </si>
  <si>
    <t>"skládka do 14km"13*38,906</t>
  </si>
  <si>
    <t>49</t>
  </si>
  <si>
    <t>997221561</t>
  </si>
  <si>
    <t>Vodorovná doprava suti bez naložení, ale se složením a s hrubým urovnáním z kusových materiálů, na vzdálenost do 1 km</t>
  </si>
  <si>
    <t>-508087564</t>
  </si>
  <si>
    <t>"beton"1,56+7,92+5,33</t>
  </si>
  <si>
    <t>50</t>
  </si>
  <si>
    <t>997221569</t>
  </si>
  <si>
    <t>1618385340</t>
  </si>
  <si>
    <t>"skládka do 14km"13*14,81</t>
  </si>
  <si>
    <t>51</t>
  </si>
  <si>
    <t>997221611</t>
  </si>
  <si>
    <t>Nakládání na dopravní prostředky pro vodorovnou dopravu suti</t>
  </si>
  <si>
    <t>1560672273</t>
  </si>
  <si>
    <t>"suť"38,906</t>
  </si>
  <si>
    <t>"kusová suť"14,81</t>
  </si>
  <si>
    <t>52</t>
  </si>
  <si>
    <t>997221815</t>
  </si>
  <si>
    <t>Poplatek za uložení stavebního odpadu na skládce (skládkovné) betonového</t>
  </si>
  <si>
    <t>624441084</t>
  </si>
  <si>
    <t>"beton"14,81</t>
  </si>
  <si>
    <t>53</t>
  </si>
  <si>
    <t>997221845</t>
  </si>
  <si>
    <t>Poplatek za uložení stavebního odpadu na skládce (skládkovné) asfaltového bez obsahu dehtu</t>
  </si>
  <si>
    <t>-2097022709</t>
  </si>
  <si>
    <t>998</t>
  </si>
  <si>
    <t>Přesun hmot</t>
  </si>
  <si>
    <t>54</t>
  </si>
  <si>
    <t>998223011</t>
  </si>
  <si>
    <t>Přesun hmot pro pozemní komunikace s krytem dlážděným dopravní vzdálenost do 200 m jakékoliv délky objektu</t>
  </si>
  <si>
    <t>822141557</t>
  </si>
  <si>
    <t>PSV</t>
  </si>
  <si>
    <t>Práce a dodávky PSV</t>
  </si>
  <si>
    <t>711</t>
  </si>
  <si>
    <t>Izolace proti vodě, vlhkosti a plynům</t>
  </si>
  <si>
    <t>55</t>
  </si>
  <si>
    <t>711161273</t>
  </si>
  <si>
    <t>Provedení izolace proti zemní vlhkosti nopovou fólií na ploše svislé S z nopové fólie</t>
  </si>
  <si>
    <t>-209786232</t>
  </si>
  <si>
    <t>"nopová folie š. 1,0m"34</t>
  </si>
  <si>
    <t>"nopová foli š. 0,5m"(88+72+15)*0,5</t>
  </si>
  <si>
    <t>56</t>
  </si>
  <si>
    <t>28323005</t>
  </si>
  <si>
    <t>fólie profilovaná (nopová) drenážní HDPE s výškou nopů 8mm</t>
  </si>
  <si>
    <t>-1429966884</t>
  </si>
  <si>
    <t>121,5*1,221 "Přepočtené koeficientem množství</t>
  </si>
  <si>
    <t>VRN</t>
  </si>
  <si>
    <t>Vedlejší rozpočtové náklady</t>
  </si>
  <si>
    <t>57</t>
  </si>
  <si>
    <t>0001</t>
  </si>
  <si>
    <t>Vytyčení inženýrských sítí</t>
  </si>
  <si>
    <t>sada</t>
  </si>
  <si>
    <t>1349841202</t>
  </si>
  <si>
    <t>58</t>
  </si>
  <si>
    <t>0002</t>
  </si>
  <si>
    <t>Zařízení staveniště, provoz a odstranění</t>
  </si>
  <si>
    <t>1789105334</t>
  </si>
  <si>
    <t>59</t>
  </si>
  <si>
    <t>0003</t>
  </si>
  <si>
    <t>Pomocné práce- zajištění nebo zřízení, regulaci a ochranu dopravy vč. DIOa přechodného dopravního značení - úhrnná částka musí obsahovat veškeré náklady na dočasné úpravy a regulaci (vč. pěších) na staveništi a nezbytné značení a opatření vyplívající z požadeavků BOZP na staveništi, uvažováno jednotyčové zábradlí vysoké min. 1,10m s označením zákazu vstupu, lávky pro pěší, provizorní dopravní značení v rozsahu dle stanovení přechodného dopravního značení</t>
  </si>
  <si>
    <t>-642049201</t>
  </si>
  <si>
    <t>60</t>
  </si>
  <si>
    <t>0004</t>
  </si>
  <si>
    <t>Geodetické zaměření skutečného provedení stavby - výškopis, polohopis (6x tištěná dokumentace, 6xCD)</t>
  </si>
  <si>
    <t>345457698</t>
  </si>
  <si>
    <t>61</t>
  </si>
  <si>
    <t>0005</t>
  </si>
  <si>
    <t>Kopané sondy pro ověření průběhu inženýrských sítí - ruční práce vč. zasypání sondy</t>
  </si>
  <si>
    <t>-1635214495</t>
  </si>
  <si>
    <t>62</t>
  </si>
  <si>
    <t>0006</t>
  </si>
  <si>
    <t xml:space="preserve">Zkoušení a kontrola prací zkušebnou zhotovitele:_x000D__x000D_
"statická zkouška únosnoti pláně 2ks"_x000D__x000D_
"statická zkouška na ochranné vrstvě 2ks"_x000D__x000D_
"rozbor zeminy v aktivní zóně"1 </t>
  </si>
  <si>
    <t>1556311075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</si>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</sst>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0" fillId="0" borderId="0" xfId="0"/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64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24"/>
      <c r="AS2" s="324"/>
      <c r="AT2" s="324"/>
      <c r="AU2" s="324"/>
      <c r="AV2" s="324"/>
      <c r="AW2" s="324"/>
      <c r="AX2" s="324"/>
      <c r="AY2" s="324"/>
      <c r="AZ2" s="324"/>
      <c r="BA2" s="324"/>
      <c r="BB2" s="324"/>
      <c r="BC2" s="324"/>
      <c r="BD2" s="324"/>
      <c r="BE2" s="324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5" t="s">
        <v>14</v>
      </c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24"/>
      <c r="AQ5" s="24"/>
      <c r="AR5" s="22"/>
      <c r="BE5" s="352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57" t="s">
        <v>17</v>
      </c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24"/>
      <c r="AQ6" s="24"/>
      <c r="AR6" s="22"/>
      <c r="BE6" s="353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53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53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53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53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53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3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53"/>
      <c r="BS13" s="19" t="s">
        <v>6</v>
      </c>
    </row>
    <row r="14" spans="1:74" ht="12.75">
      <c r="B14" s="23"/>
      <c r="C14" s="24"/>
      <c r="D14" s="24"/>
      <c r="E14" s="358" t="s">
        <v>30</v>
      </c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53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3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53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53"/>
      <c r="BS17" s="19" t="s">
        <v>35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3"/>
      <c r="BS18" s="19" t="s">
        <v>6</v>
      </c>
    </row>
    <row r="19" spans="1:71" s="1" customFormat="1" ht="12" customHeight="1">
      <c r="B19" s="23"/>
      <c r="C19" s="24"/>
      <c r="D19" s="31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32</v>
      </c>
      <c r="AO19" s="24"/>
      <c r="AP19" s="24"/>
      <c r="AQ19" s="24"/>
      <c r="AR19" s="22"/>
      <c r="BE19" s="353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34</v>
      </c>
      <c r="AO20" s="24"/>
      <c r="AP20" s="24"/>
      <c r="AQ20" s="24"/>
      <c r="AR20" s="22"/>
      <c r="BE20" s="353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3"/>
    </row>
    <row r="22" spans="1:71" s="1" customFormat="1" ht="12" customHeight="1">
      <c r="B22" s="23"/>
      <c r="C22" s="24"/>
      <c r="D22" s="31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3"/>
    </row>
    <row r="23" spans="1:71" s="1" customFormat="1" ht="47.25" customHeight="1">
      <c r="B23" s="23"/>
      <c r="C23" s="24"/>
      <c r="D23" s="24"/>
      <c r="E23" s="360" t="s">
        <v>38</v>
      </c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  <c r="AN23" s="360"/>
      <c r="AO23" s="24"/>
      <c r="AP23" s="24"/>
      <c r="AQ23" s="24"/>
      <c r="AR23" s="22"/>
      <c r="BE23" s="353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3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53"/>
    </row>
    <row r="26" spans="1:71" s="2" customFormat="1" ht="25.9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61">
        <f>ROUND(AG54,2)</f>
        <v>0</v>
      </c>
      <c r="AL26" s="362"/>
      <c r="AM26" s="362"/>
      <c r="AN26" s="362"/>
      <c r="AO26" s="362"/>
      <c r="AP26" s="38"/>
      <c r="AQ26" s="38"/>
      <c r="AR26" s="41"/>
      <c r="BE26" s="353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53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3" t="s">
        <v>40</v>
      </c>
      <c r="M28" s="363"/>
      <c r="N28" s="363"/>
      <c r="O28" s="363"/>
      <c r="P28" s="363"/>
      <c r="Q28" s="38"/>
      <c r="R28" s="38"/>
      <c r="S28" s="38"/>
      <c r="T28" s="38"/>
      <c r="U28" s="38"/>
      <c r="V28" s="38"/>
      <c r="W28" s="363" t="s">
        <v>41</v>
      </c>
      <c r="X28" s="363"/>
      <c r="Y28" s="363"/>
      <c r="Z28" s="363"/>
      <c r="AA28" s="363"/>
      <c r="AB28" s="363"/>
      <c r="AC28" s="363"/>
      <c r="AD28" s="363"/>
      <c r="AE28" s="363"/>
      <c r="AF28" s="38"/>
      <c r="AG28" s="38"/>
      <c r="AH28" s="38"/>
      <c r="AI28" s="38"/>
      <c r="AJ28" s="38"/>
      <c r="AK28" s="363" t="s">
        <v>42</v>
      </c>
      <c r="AL28" s="363"/>
      <c r="AM28" s="363"/>
      <c r="AN28" s="363"/>
      <c r="AO28" s="363"/>
      <c r="AP28" s="38"/>
      <c r="AQ28" s="38"/>
      <c r="AR28" s="41"/>
      <c r="BE28" s="353"/>
    </row>
    <row r="29" spans="1:71" s="3" customFormat="1" ht="14.45" customHeight="1">
      <c r="B29" s="42"/>
      <c r="C29" s="43"/>
      <c r="D29" s="31" t="s">
        <v>43</v>
      </c>
      <c r="E29" s="43"/>
      <c r="F29" s="31" t="s">
        <v>44</v>
      </c>
      <c r="G29" s="43"/>
      <c r="H29" s="43"/>
      <c r="I29" s="43"/>
      <c r="J29" s="43"/>
      <c r="K29" s="43"/>
      <c r="L29" s="347">
        <v>0.21</v>
      </c>
      <c r="M29" s="346"/>
      <c r="N29" s="346"/>
      <c r="O29" s="346"/>
      <c r="P29" s="346"/>
      <c r="Q29" s="43"/>
      <c r="R29" s="43"/>
      <c r="S29" s="43"/>
      <c r="T29" s="43"/>
      <c r="U29" s="43"/>
      <c r="V29" s="43"/>
      <c r="W29" s="345">
        <f>ROUND(AZ54, 2)</f>
        <v>0</v>
      </c>
      <c r="X29" s="346"/>
      <c r="Y29" s="346"/>
      <c r="Z29" s="346"/>
      <c r="AA29" s="346"/>
      <c r="AB29" s="346"/>
      <c r="AC29" s="346"/>
      <c r="AD29" s="346"/>
      <c r="AE29" s="346"/>
      <c r="AF29" s="43"/>
      <c r="AG29" s="43"/>
      <c r="AH29" s="43"/>
      <c r="AI29" s="43"/>
      <c r="AJ29" s="43"/>
      <c r="AK29" s="345">
        <f>ROUND(AV54, 2)</f>
        <v>0</v>
      </c>
      <c r="AL29" s="346"/>
      <c r="AM29" s="346"/>
      <c r="AN29" s="346"/>
      <c r="AO29" s="346"/>
      <c r="AP29" s="43"/>
      <c r="AQ29" s="43"/>
      <c r="AR29" s="44"/>
      <c r="BE29" s="354"/>
    </row>
    <row r="30" spans="1:71" s="3" customFormat="1" ht="14.45" customHeight="1">
      <c r="B30" s="42"/>
      <c r="C30" s="43"/>
      <c r="D30" s="43"/>
      <c r="E30" s="43"/>
      <c r="F30" s="31" t="s">
        <v>45</v>
      </c>
      <c r="G30" s="43"/>
      <c r="H30" s="43"/>
      <c r="I30" s="43"/>
      <c r="J30" s="43"/>
      <c r="K30" s="43"/>
      <c r="L30" s="347">
        <v>0.15</v>
      </c>
      <c r="M30" s="346"/>
      <c r="N30" s="346"/>
      <c r="O30" s="346"/>
      <c r="P30" s="346"/>
      <c r="Q30" s="43"/>
      <c r="R30" s="43"/>
      <c r="S30" s="43"/>
      <c r="T30" s="43"/>
      <c r="U30" s="43"/>
      <c r="V30" s="43"/>
      <c r="W30" s="345">
        <f>ROUND(BA54, 2)</f>
        <v>0</v>
      </c>
      <c r="X30" s="346"/>
      <c r="Y30" s="346"/>
      <c r="Z30" s="346"/>
      <c r="AA30" s="346"/>
      <c r="AB30" s="346"/>
      <c r="AC30" s="346"/>
      <c r="AD30" s="346"/>
      <c r="AE30" s="346"/>
      <c r="AF30" s="43"/>
      <c r="AG30" s="43"/>
      <c r="AH30" s="43"/>
      <c r="AI30" s="43"/>
      <c r="AJ30" s="43"/>
      <c r="AK30" s="345">
        <f>ROUND(AW54, 2)</f>
        <v>0</v>
      </c>
      <c r="AL30" s="346"/>
      <c r="AM30" s="346"/>
      <c r="AN30" s="346"/>
      <c r="AO30" s="346"/>
      <c r="AP30" s="43"/>
      <c r="AQ30" s="43"/>
      <c r="AR30" s="44"/>
      <c r="BE30" s="354"/>
    </row>
    <row r="31" spans="1:71" s="3" customFormat="1" ht="14.45" hidden="1" customHeight="1">
      <c r="B31" s="42"/>
      <c r="C31" s="43"/>
      <c r="D31" s="43"/>
      <c r="E31" s="43"/>
      <c r="F31" s="31" t="s">
        <v>46</v>
      </c>
      <c r="G31" s="43"/>
      <c r="H31" s="43"/>
      <c r="I31" s="43"/>
      <c r="J31" s="43"/>
      <c r="K31" s="43"/>
      <c r="L31" s="347">
        <v>0.21</v>
      </c>
      <c r="M31" s="346"/>
      <c r="N31" s="346"/>
      <c r="O31" s="346"/>
      <c r="P31" s="346"/>
      <c r="Q31" s="43"/>
      <c r="R31" s="43"/>
      <c r="S31" s="43"/>
      <c r="T31" s="43"/>
      <c r="U31" s="43"/>
      <c r="V31" s="43"/>
      <c r="W31" s="345">
        <f>ROUND(BB54, 2)</f>
        <v>0</v>
      </c>
      <c r="X31" s="346"/>
      <c r="Y31" s="346"/>
      <c r="Z31" s="346"/>
      <c r="AA31" s="346"/>
      <c r="AB31" s="346"/>
      <c r="AC31" s="346"/>
      <c r="AD31" s="346"/>
      <c r="AE31" s="346"/>
      <c r="AF31" s="43"/>
      <c r="AG31" s="43"/>
      <c r="AH31" s="43"/>
      <c r="AI31" s="43"/>
      <c r="AJ31" s="43"/>
      <c r="AK31" s="345">
        <v>0</v>
      </c>
      <c r="AL31" s="346"/>
      <c r="AM31" s="346"/>
      <c r="AN31" s="346"/>
      <c r="AO31" s="346"/>
      <c r="AP31" s="43"/>
      <c r="AQ31" s="43"/>
      <c r="AR31" s="44"/>
      <c r="BE31" s="354"/>
    </row>
    <row r="32" spans="1:71" s="3" customFormat="1" ht="14.45" hidden="1" customHeight="1">
      <c r="B32" s="42"/>
      <c r="C32" s="43"/>
      <c r="D32" s="43"/>
      <c r="E32" s="43"/>
      <c r="F32" s="31" t="s">
        <v>47</v>
      </c>
      <c r="G32" s="43"/>
      <c r="H32" s="43"/>
      <c r="I32" s="43"/>
      <c r="J32" s="43"/>
      <c r="K32" s="43"/>
      <c r="L32" s="347">
        <v>0.15</v>
      </c>
      <c r="M32" s="346"/>
      <c r="N32" s="346"/>
      <c r="O32" s="346"/>
      <c r="P32" s="346"/>
      <c r="Q32" s="43"/>
      <c r="R32" s="43"/>
      <c r="S32" s="43"/>
      <c r="T32" s="43"/>
      <c r="U32" s="43"/>
      <c r="V32" s="43"/>
      <c r="W32" s="345">
        <f>ROUND(BC54, 2)</f>
        <v>0</v>
      </c>
      <c r="X32" s="346"/>
      <c r="Y32" s="346"/>
      <c r="Z32" s="346"/>
      <c r="AA32" s="346"/>
      <c r="AB32" s="346"/>
      <c r="AC32" s="346"/>
      <c r="AD32" s="346"/>
      <c r="AE32" s="346"/>
      <c r="AF32" s="43"/>
      <c r="AG32" s="43"/>
      <c r="AH32" s="43"/>
      <c r="AI32" s="43"/>
      <c r="AJ32" s="43"/>
      <c r="AK32" s="345">
        <v>0</v>
      </c>
      <c r="AL32" s="346"/>
      <c r="AM32" s="346"/>
      <c r="AN32" s="346"/>
      <c r="AO32" s="346"/>
      <c r="AP32" s="43"/>
      <c r="AQ32" s="43"/>
      <c r="AR32" s="44"/>
      <c r="BE32" s="354"/>
    </row>
    <row r="33" spans="1:57" s="3" customFormat="1" ht="14.45" hidden="1" customHeight="1">
      <c r="B33" s="42"/>
      <c r="C33" s="43"/>
      <c r="D33" s="43"/>
      <c r="E33" s="43"/>
      <c r="F33" s="31" t="s">
        <v>48</v>
      </c>
      <c r="G33" s="43"/>
      <c r="H33" s="43"/>
      <c r="I33" s="43"/>
      <c r="J33" s="43"/>
      <c r="K33" s="43"/>
      <c r="L33" s="347">
        <v>0</v>
      </c>
      <c r="M33" s="346"/>
      <c r="N33" s="346"/>
      <c r="O33" s="346"/>
      <c r="P33" s="346"/>
      <c r="Q33" s="43"/>
      <c r="R33" s="43"/>
      <c r="S33" s="43"/>
      <c r="T33" s="43"/>
      <c r="U33" s="43"/>
      <c r="V33" s="43"/>
      <c r="W33" s="345">
        <f>ROUND(BD54, 2)</f>
        <v>0</v>
      </c>
      <c r="X33" s="346"/>
      <c r="Y33" s="346"/>
      <c r="Z33" s="346"/>
      <c r="AA33" s="346"/>
      <c r="AB33" s="346"/>
      <c r="AC33" s="346"/>
      <c r="AD33" s="346"/>
      <c r="AE33" s="346"/>
      <c r="AF33" s="43"/>
      <c r="AG33" s="43"/>
      <c r="AH33" s="43"/>
      <c r="AI33" s="43"/>
      <c r="AJ33" s="43"/>
      <c r="AK33" s="345">
        <v>0</v>
      </c>
      <c r="AL33" s="346"/>
      <c r="AM33" s="346"/>
      <c r="AN33" s="346"/>
      <c r="AO33" s="346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49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50</v>
      </c>
      <c r="U35" s="47"/>
      <c r="V35" s="47"/>
      <c r="W35" s="47"/>
      <c r="X35" s="348" t="s">
        <v>51</v>
      </c>
      <c r="Y35" s="349"/>
      <c r="Z35" s="349"/>
      <c r="AA35" s="349"/>
      <c r="AB35" s="349"/>
      <c r="AC35" s="47"/>
      <c r="AD35" s="47"/>
      <c r="AE35" s="47"/>
      <c r="AF35" s="47"/>
      <c r="AG35" s="47"/>
      <c r="AH35" s="47"/>
      <c r="AI35" s="47"/>
      <c r="AJ35" s="47"/>
      <c r="AK35" s="350">
        <f>SUM(AK26:AK33)</f>
        <v>0</v>
      </c>
      <c r="AL35" s="349"/>
      <c r="AM35" s="349"/>
      <c r="AN35" s="349"/>
      <c r="AO35" s="351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010/2021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34" t="str">
        <f>K6</f>
        <v>Oprava ulice Pod Branou Kostelec nad Orlicí</v>
      </c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ul. Pod Branou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36" t="str">
        <f>IF(AN8= "","",AN8)</f>
        <v>30. 5. 2021</v>
      </c>
      <c r="AN47" s="336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Město Kostelec nad Orlicí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37" t="str">
        <f>IF(E17="","",E17)</f>
        <v>DI PROJEKT s.r.o.</v>
      </c>
      <c r="AN49" s="338"/>
      <c r="AO49" s="338"/>
      <c r="AP49" s="338"/>
      <c r="AQ49" s="38"/>
      <c r="AR49" s="41"/>
      <c r="AS49" s="339" t="s">
        <v>53</v>
      </c>
      <c r="AT49" s="340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36</v>
      </c>
      <c r="AJ50" s="38"/>
      <c r="AK50" s="38"/>
      <c r="AL50" s="38"/>
      <c r="AM50" s="337" t="str">
        <f>IF(E20="","",E20)</f>
        <v>DI PROJEKT s.r.o.</v>
      </c>
      <c r="AN50" s="338"/>
      <c r="AO50" s="338"/>
      <c r="AP50" s="338"/>
      <c r="AQ50" s="38"/>
      <c r="AR50" s="41"/>
      <c r="AS50" s="341"/>
      <c r="AT50" s="342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43"/>
      <c r="AT51" s="344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25" t="s">
        <v>54</v>
      </c>
      <c r="D52" s="326"/>
      <c r="E52" s="326"/>
      <c r="F52" s="326"/>
      <c r="G52" s="326"/>
      <c r="H52" s="68"/>
      <c r="I52" s="327" t="s">
        <v>55</v>
      </c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8" t="s">
        <v>56</v>
      </c>
      <c r="AH52" s="326"/>
      <c r="AI52" s="326"/>
      <c r="AJ52" s="326"/>
      <c r="AK52" s="326"/>
      <c r="AL52" s="326"/>
      <c r="AM52" s="326"/>
      <c r="AN52" s="327" t="s">
        <v>57</v>
      </c>
      <c r="AO52" s="326"/>
      <c r="AP52" s="326"/>
      <c r="AQ52" s="69" t="s">
        <v>58</v>
      </c>
      <c r="AR52" s="41"/>
      <c r="AS52" s="70" t="s">
        <v>59</v>
      </c>
      <c r="AT52" s="71" t="s">
        <v>60</v>
      </c>
      <c r="AU52" s="71" t="s">
        <v>61</v>
      </c>
      <c r="AV52" s="71" t="s">
        <v>62</v>
      </c>
      <c r="AW52" s="71" t="s">
        <v>63</v>
      </c>
      <c r="AX52" s="71" t="s">
        <v>64</v>
      </c>
      <c r="AY52" s="71" t="s">
        <v>65</v>
      </c>
      <c r="AZ52" s="71" t="s">
        <v>66</v>
      </c>
      <c r="BA52" s="71" t="s">
        <v>67</v>
      </c>
      <c r="BB52" s="71" t="s">
        <v>68</v>
      </c>
      <c r="BC52" s="71" t="s">
        <v>69</v>
      </c>
      <c r="BD52" s="72" t="s">
        <v>70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71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32">
        <f>ROUND(AG55,2)</f>
        <v>0</v>
      </c>
      <c r="AH54" s="332"/>
      <c r="AI54" s="332"/>
      <c r="AJ54" s="332"/>
      <c r="AK54" s="332"/>
      <c r="AL54" s="332"/>
      <c r="AM54" s="332"/>
      <c r="AN54" s="333">
        <f>SUM(AG54,AT54)</f>
        <v>0</v>
      </c>
      <c r="AO54" s="333"/>
      <c r="AP54" s="333"/>
      <c r="AQ54" s="80" t="s">
        <v>19</v>
      </c>
      <c r="AR54" s="81"/>
      <c r="AS54" s="82">
        <f>ROUND(AS55,2)</f>
        <v>0</v>
      </c>
      <c r="AT54" s="83">
        <f>ROUND(SUM(AV54:AW54),2)</f>
        <v>0</v>
      </c>
      <c r="AU54" s="84">
        <f>ROUND(AU55,5)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ROUND(AZ55,2)</f>
        <v>0</v>
      </c>
      <c r="BA54" s="83">
        <f>ROUND(BA55,2)</f>
        <v>0</v>
      </c>
      <c r="BB54" s="83">
        <f>ROUND(BB55,2)</f>
        <v>0</v>
      </c>
      <c r="BC54" s="83">
        <f>ROUND(BC55,2)</f>
        <v>0</v>
      </c>
      <c r="BD54" s="85">
        <f>ROUND(BD55,2)</f>
        <v>0</v>
      </c>
      <c r="BS54" s="86" t="s">
        <v>72</v>
      </c>
      <c r="BT54" s="86" t="s">
        <v>73</v>
      </c>
      <c r="BU54" s="87" t="s">
        <v>74</v>
      </c>
      <c r="BV54" s="86" t="s">
        <v>75</v>
      </c>
      <c r="BW54" s="86" t="s">
        <v>5</v>
      </c>
      <c r="BX54" s="86" t="s">
        <v>76</v>
      </c>
      <c r="CL54" s="86" t="s">
        <v>19</v>
      </c>
    </row>
    <row r="55" spans="1:91" s="7" customFormat="1" ht="24.75" customHeight="1">
      <c r="A55" s="88" t="s">
        <v>77</v>
      </c>
      <c r="B55" s="89"/>
      <c r="C55" s="90"/>
      <c r="D55" s="331" t="s">
        <v>78</v>
      </c>
      <c r="E55" s="331"/>
      <c r="F55" s="331"/>
      <c r="G55" s="331"/>
      <c r="H55" s="331"/>
      <c r="I55" s="91"/>
      <c r="J55" s="331" t="s">
        <v>79</v>
      </c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29">
        <f>'010-2021_1 - SO 101 Komun...'!J30</f>
        <v>0</v>
      </c>
      <c r="AH55" s="330"/>
      <c r="AI55" s="330"/>
      <c r="AJ55" s="330"/>
      <c r="AK55" s="330"/>
      <c r="AL55" s="330"/>
      <c r="AM55" s="330"/>
      <c r="AN55" s="329">
        <f>SUM(AG55,AT55)</f>
        <v>0</v>
      </c>
      <c r="AO55" s="330"/>
      <c r="AP55" s="330"/>
      <c r="AQ55" s="92" t="s">
        <v>80</v>
      </c>
      <c r="AR55" s="93"/>
      <c r="AS55" s="94">
        <v>0</v>
      </c>
      <c r="AT55" s="95">
        <f>ROUND(SUM(AV55:AW55),2)</f>
        <v>0</v>
      </c>
      <c r="AU55" s="96">
        <f>'010-2021_1 - SO 101 Komun...'!P92</f>
        <v>0</v>
      </c>
      <c r="AV55" s="95">
        <f>'010-2021_1 - SO 101 Komun...'!J33</f>
        <v>0</v>
      </c>
      <c r="AW55" s="95">
        <f>'010-2021_1 - SO 101 Komun...'!J34</f>
        <v>0</v>
      </c>
      <c r="AX55" s="95">
        <f>'010-2021_1 - SO 101 Komun...'!J35</f>
        <v>0</v>
      </c>
      <c r="AY55" s="95">
        <f>'010-2021_1 - SO 101 Komun...'!J36</f>
        <v>0</v>
      </c>
      <c r="AZ55" s="95">
        <f>'010-2021_1 - SO 101 Komun...'!F33</f>
        <v>0</v>
      </c>
      <c r="BA55" s="95">
        <f>'010-2021_1 - SO 101 Komun...'!F34</f>
        <v>0</v>
      </c>
      <c r="BB55" s="95">
        <f>'010-2021_1 - SO 101 Komun...'!F35</f>
        <v>0</v>
      </c>
      <c r="BC55" s="95">
        <f>'010-2021_1 - SO 101 Komun...'!F36</f>
        <v>0</v>
      </c>
      <c r="BD55" s="97">
        <f>'010-2021_1 - SO 101 Komun...'!F37</f>
        <v>0</v>
      </c>
      <c r="BT55" s="98" t="s">
        <v>81</v>
      </c>
      <c r="BV55" s="98" t="s">
        <v>75</v>
      </c>
      <c r="BW55" s="98" t="s">
        <v>82</v>
      </c>
      <c r="BX55" s="98" t="s">
        <v>5</v>
      </c>
      <c r="CL55" s="98" t="s">
        <v>19</v>
      </c>
      <c r="CM55" s="98" t="s">
        <v>83</v>
      </c>
    </row>
    <row r="56" spans="1:91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1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pans="1:91" s="2" customFormat="1" ht="6.95" customHeight="1">
      <c r="A57" s="36"/>
      <c r="B57" s="4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algorithmName="SHA-512" hashValue="J7cStebGJD600f3hdEAheZAd3sXnz2MlHYKmFgVuqEB56B8wFVfpHpGv/lF11LqHSf5bwHU11xNmVFMrx4oUYg==" saltValue="+tcIdYPNR+DnIB42/8NV+0c5yrBuh92EO564fTvgLAEqm3ZxJnZ8YTPSAyVHohQsJ4/RqJvCRB+IPl1rqNy9pg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010-2021_1 - SO 101 Komun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70"/>
  <sheetViews>
    <sheetView showGridLines="0" tabSelected="1" topLeftCell="A248" workbookViewId="0">
      <selection activeCell="F277" sqref="F27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9" t="s">
        <v>82</v>
      </c>
    </row>
    <row r="3" spans="1:46" s="1" customFormat="1" ht="6.95" customHeight="1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22"/>
      <c r="AT3" s="19" t="s">
        <v>83</v>
      </c>
    </row>
    <row r="4" spans="1:46" s="1" customFormat="1" ht="24.95" customHeight="1">
      <c r="B4" s="22"/>
      <c r="D4" s="101" t="s">
        <v>84</v>
      </c>
      <c r="L4" s="22"/>
      <c r="M4" s="102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3" t="s">
        <v>16</v>
      </c>
      <c r="L6" s="22"/>
    </row>
    <row r="7" spans="1:46" s="1" customFormat="1" ht="16.5" customHeight="1">
      <c r="B7" s="22"/>
      <c r="E7" s="367" t="str">
        <f>'Rekapitulace stavby'!K6</f>
        <v>Oprava ulice Pod Branou Kostelec nad Orlicí</v>
      </c>
      <c r="F7" s="368"/>
      <c r="G7" s="368"/>
      <c r="H7" s="368"/>
      <c r="L7" s="22"/>
    </row>
    <row r="8" spans="1:46" s="2" customFormat="1" ht="12" customHeight="1">
      <c r="A8" s="36"/>
      <c r="B8" s="41"/>
      <c r="C8" s="36"/>
      <c r="D8" s="103" t="s">
        <v>85</v>
      </c>
      <c r="E8" s="36"/>
      <c r="F8" s="36"/>
      <c r="G8" s="36"/>
      <c r="H8" s="36"/>
      <c r="I8" s="36"/>
      <c r="J8" s="36"/>
      <c r="K8" s="36"/>
      <c r="L8" s="104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69" t="s">
        <v>86</v>
      </c>
      <c r="F9" s="370"/>
      <c r="G9" s="370"/>
      <c r="H9" s="370"/>
      <c r="I9" s="36"/>
      <c r="J9" s="36"/>
      <c r="K9" s="36"/>
      <c r="L9" s="104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4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3" t="s">
        <v>18</v>
      </c>
      <c r="E11" s="36"/>
      <c r="F11" s="105" t="s">
        <v>19</v>
      </c>
      <c r="G11" s="36"/>
      <c r="H11" s="36"/>
      <c r="I11" s="103" t="s">
        <v>20</v>
      </c>
      <c r="J11" s="105" t="s">
        <v>19</v>
      </c>
      <c r="K11" s="36"/>
      <c r="L11" s="104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3" t="s">
        <v>21</v>
      </c>
      <c r="E12" s="36"/>
      <c r="F12" s="105" t="s">
        <v>22</v>
      </c>
      <c r="G12" s="36"/>
      <c r="H12" s="36"/>
      <c r="I12" s="103" t="s">
        <v>23</v>
      </c>
      <c r="J12" s="106" t="str">
        <f>'Rekapitulace stavby'!AN8</f>
        <v>30. 5. 2021</v>
      </c>
      <c r="K12" s="36"/>
      <c r="L12" s="104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4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3" t="s">
        <v>25</v>
      </c>
      <c r="E14" s="36"/>
      <c r="F14" s="36"/>
      <c r="G14" s="36"/>
      <c r="H14" s="36"/>
      <c r="I14" s="103" t="s">
        <v>26</v>
      </c>
      <c r="J14" s="105" t="s">
        <v>19</v>
      </c>
      <c r="K14" s="36"/>
      <c r="L14" s="104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27</v>
      </c>
      <c r="F15" s="36"/>
      <c r="G15" s="36"/>
      <c r="H15" s="36"/>
      <c r="I15" s="103" t="s">
        <v>28</v>
      </c>
      <c r="J15" s="105" t="s">
        <v>19</v>
      </c>
      <c r="K15" s="36"/>
      <c r="L15" s="104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4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3" t="s">
        <v>29</v>
      </c>
      <c r="E17" s="36"/>
      <c r="F17" s="36"/>
      <c r="G17" s="36"/>
      <c r="H17" s="36"/>
      <c r="I17" s="103" t="s">
        <v>26</v>
      </c>
      <c r="J17" s="32" t="str">
        <f>'Rekapitulace stavby'!AN13</f>
        <v>Vyplň údaj</v>
      </c>
      <c r="K17" s="36"/>
      <c r="L17" s="104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1" t="str">
        <f>'Rekapitulace stavby'!E14</f>
        <v>Vyplň údaj</v>
      </c>
      <c r="F18" s="372"/>
      <c r="G18" s="372"/>
      <c r="H18" s="372"/>
      <c r="I18" s="103" t="s">
        <v>28</v>
      </c>
      <c r="J18" s="32" t="str">
        <f>'Rekapitulace stavby'!AN14</f>
        <v>Vyplň údaj</v>
      </c>
      <c r="K18" s="36"/>
      <c r="L18" s="104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4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3" t="s">
        <v>31</v>
      </c>
      <c r="E20" s="36"/>
      <c r="F20" s="36"/>
      <c r="G20" s="36"/>
      <c r="H20" s="36"/>
      <c r="I20" s="103" t="s">
        <v>26</v>
      </c>
      <c r="J20" s="105" t="s">
        <v>32</v>
      </c>
      <c r="K20" s="36"/>
      <c r="L20" s="104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33</v>
      </c>
      <c r="F21" s="36"/>
      <c r="G21" s="36"/>
      <c r="H21" s="36"/>
      <c r="I21" s="103" t="s">
        <v>28</v>
      </c>
      <c r="J21" s="105" t="s">
        <v>34</v>
      </c>
      <c r="K21" s="36"/>
      <c r="L21" s="104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4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3" t="s">
        <v>36</v>
      </c>
      <c r="E23" s="36"/>
      <c r="F23" s="36"/>
      <c r="G23" s="36"/>
      <c r="H23" s="36"/>
      <c r="I23" s="103" t="s">
        <v>26</v>
      </c>
      <c r="J23" s="105" t="s">
        <v>32</v>
      </c>
      <c r="K23" s="36"/>
      <c r="L23" s="104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33</v>
      </c>
      <c r="F24" s="36"/>
      <c r="G24" s="36"/>
      <c r="H24" s="36"/>
      <c r="I24" s="103" t="s">
        <v>28</v>
      </c>
      <c r="J24" s="105" t="s">
        <v>34</v>
      </c>
      <c r="K24" s="36"/>
      <c r="L24" s="104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4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3" t="s">
        <v>37</v>
      </c>
      <c r="E26" s="36"/>
      <c r="F26" s="36"/>
      <c r="G26" s="36"/>
      <c r="H26" s="36"/>
      <c r="I26" s="36"/>
      <c r="J26" s="36"/>
      <c r="K26" s="36"/>
      <c r="L26" s="104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07"/>
      <c r="B27" s="108"/>
      <c r="C27" s="107"/>
      <c r="D27" s="107"/>
      <c r="E27" s="373" t="s">
        <v>19</v>
      </c>
      <c r="F27" s="373"/>
      <c r="G27" s="373"/>
      <c r="H27" s="373"/>
      <c r="I27" s="107"/>
      <c r="J27" s="107"/>
      <c r="K27" s="107"/>
      <c r="L27" s="109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4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0"/>
      <c r="E29" s="110"/>
      <c r="F29" s="110"/>
      <c r="G29" s="110"/>
      <c r="H29" s="110"/>
      <c r="I29" s="110"/>
      <c r="J29" s="110"/>
      <c r="K29" s="110"/>
      <c r="L29" s="104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1" t="s">
        <v>39</v>
      </c>
      <c r="E30" s="36"/>
      <c r="F30" s="36"/>
      <c r="G30" s="36"/>
      <c r="H30" s="36"/>
      <c r="I30" s="36"/>
      <c r="J30" s="112">
        <f>ROUND(J92, 2)</f>
        <v>0</v>
      </c>
      <c r="K30" s="36"/>
      <c r="L30" s="104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0"/>
      <c r="E31" s="110"/>
      <c r="F31" s="110"/>
      <c r="G31" s="110"/>
      <c r="H31" s="110"/>
      <c r="I31" s="110"/>
      <c r="J31" s="110"/>
      <c r="K31" s="110"/>
      <c r="L31" s="104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3" t="s">
        <v>41</v>
      </c>
      <c r="G32" s="36"/>
      <c r="H32" s="36"/>
      <c r="I32" s="113" t="s">
        <v>40</v>
      </c>
      <c r="J32" s="113" t="s">
        <v>42</v>
      </c>
      <c r="K32" s="36"/>
      <c r="L32" s="104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4" t="s">
        <v>43</v>
      </c>
      <c r="E33" s="103" t="s">
        <v>44</v>
      </c>
      <c r="F33" s="115">
        <f>ROUND((SUM(BE92:BE269)),  2)</f>
        <v>0</v>
      </c>
      <c r="G33" s="36"/>
      <c r="H33" s="36"/>
      <c r="I33" s="116">
        <v>0.21</v>
      </c>
      <c r="J33" s="115">
        <f>ROUND(((SUM(BE92:BE269))*I33),  2)</f>
        <v>0</v>
      </c>
      <c r="K33" s="36"/>
      <c r="L33" s="104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3" t="s">
        <v>45</v>
      </c>
      <c r="F34" s="115">
        <f>ROUND((SUM(BF92:BF269)),  2)</f>
        <v>0</v>
      </c>
      <c r="G34" s="36"/>
      <c r="H34" s="36"/>
      <c r="I34" s="116">
        <v>0.15</v>
      </c>
      <c r="J34" s="115">
        <f>ROUND(((SUM(BF92:BF269))*I34),  2)</f>
        <v>0</v>
      </c>
      <c r="K34" s="36"/>
      <c r="L34" s="104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3" t="s">
        <v>46</v>
      </c>
      <c r="F35" s="115">
        <f>ROUND((SUM(BG92:BG269)),  2)</f>
        <v>0</v>
      </c>
      <c r="G35" s="36"/>
      <c r="H35" s="36"/>
      <c r="I35" s="116">
        <v>0.21</v>
      </c>
      <c r="J35" s="115">
        <f>0</f>
        <v>0</v>
      </c>
      <c r="K35" s="36"/>
      <c r="L35" s="104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3" t="s">
        <v>47</v>
      </c>
      <c r="F36" s="115">
        <f>ROUND((SUM(BH92:BH269)),  2)</f>
        <v>0</v>
      </c>
      <c r="G36" s="36"/>
      <c r="H36" s="36"/>
      <c r="I36" s="116">
        <v>0.15</v>
      </c>
      <c r="J36" s="115">
        <f>0</f>
        <v>0</v>
      </c>
      <c r="K36" s="36"/>
      <c r="L36" s="104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3" t="s">
        <v>48</v>
      </c>
      <c r="F37" s="115">
        <f>ROUND((SUM(BI92:BI269)),  2)</f>
        <v>0</v>
      </c>
      <c r="G37" s="36"/>
      <c r="H37" s="36"/>
      <c r="I37" s="116">
        <v>0</v>
      </c>
      <c r="J37" s="115">
        <f>0</f>
        <v>0</v>
      </c>
      <c r="K37" s="36"/>
      <c r="L37" s="104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4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17"/>
      <c r="D39" s="118" t="s">
        <v>49</v>
      </c>
      <c r="E39" s="119"/>
      <c r="F39" s="119"/>
      <c r="G39" s="120" t="s">
        <v>50</v>
      </c>
      <c r="H39" s="121" t="s">
        <v>51</v>
      </c>
      <c r="I39" s="119"/>
      <c r="J39" s="122">
        <f>SUM(J30:J37)</f>
        <v>0</v>
      </c>
      <c r="K39" s="123"/>
      <c r="L39" s="104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104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04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87</v>
      </c>
      <c r="D45" s="38"/>
      <c r="E45" s="38"/>
      <c r="F45" s="38"/>
      <c r="G45" s="38"/>
      <c r="H45" s="38"/>
      <c r="I45" s="38"/>
      <c r="J45" s="38"/>
      <c r="K45" s="38"/>
      <c r="L45" s="104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4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4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65" t="str">
        <f>E7</f>
        <v>Oprava ulice Pod Branou Kostelec nad Orlicí</v>
      </c>
      <c r="F48" s="366"/>
      <c r="G48" s="366"/>
      <c r="H48" s="366"/>
      <c r="I48" s="38"/>
      <c r="J48" s="38"/>
      <c r="K48" s="38"/>
      <c r="L48" s="104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85</v>
      </c>
      <c r="D49" s="38"/>
      <c r="E49" s="38"/>
      <c r="F49" s="38"/>
      <c r="G49" s="38"/>
      <c r="H49" s="38"/>
      <c r="I49" s="38"/>
      <c r="J49" s="38"/>
      <c r="K49" s="38"/>
      <c r="L49" s="104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4" t="str">
        <f>E9</f>
        <v>010/2021_1 - SO 101 Komunikace a chodníky</v>
      </c>
      <c r="F50" s="364"/>
      <c r="G50" s="364"/>
      <c r="H50" s="364"/>
      <c r="I50" s="38"/>
      <c r="J50" s="38"/>
      <c r="K50" s="38"/>
      <c r="L50" s="104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4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ul. Pod Branou</v>
      </c>
      <c r="G52" s="38"/>
      <c r="H52" s="38"/>
      <c r="I52" s="31" t="s">
        <v>23</v>
      </c>
      <c r="J52" s="61" t="str">
        <f>IF(J12="","",J12)</f>
        <v>30. 5. 2021</v>
      </c>
      <c r="K52" s="38"/>
      <c r="L52" s="104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4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Kostelec nad Orlicí</v>
      </c>
      <c r="G54" s="38"/>
      <c r="H54" s="38"/>
      <c r="I54" s="31" t="s">
        <v>31</v>
      </c>
      <c r="J54" s="34" t="str">
        <f>E21</f>
        <v>DI PROJEKT s.r.o.</v>
      </c>
      <c r="K54" s="38"/>
      <c r="L54" s="104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DI PROJEKT s.r.o.</v>
      </c>
      <c r="K55" s="38"/>
      <c r="L55" s="104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4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28" t="s">
        <v>88</v>
      </c>
      <c r="D57" s="129"/>
      <c r="E57" s="129"/>
      <c r="F57" s="129"/>
      <c r="G57" s="129"/>
      <c r="H57" s="129"/>
      <c r="I57" s="129"/>
      <c r="J57" s="130" t="s">
        <v>89</v>
      </c>
      <c r="K57" s="129"/>
      <c r="L57" s="104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4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1" t="s">
        <v>71</v>
      </c>
      <c r="D59" s="38"/>
      <c r="E59" s="38"/>
      <c r="F59" s="38"/>
      <c r="G59" s="38"/>
      <c r="H59" s="38"/>
      <c r="I59" s="38"/>
      <c r="J59" s="79">
        <f>J92</f>
        <v>0</v>
      </c>
      <c r="K59" s="38"/>
      <c r="L59" s="104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90</v>
      </c>
    </row>
    <row r="60" spans="1:47" s="9" customFormat="1" ht="24.95" customHeight="1">
      <c r="B60" s="132"/>
      <c r="C60" s="133"/>
      <c r="D60" s="134" t="s">
        <v>91</v>
      </c>
      <c r="E60" s="135"/>
      <c r="F60" s="135"/>
      <c r="G60" s="135"/>
      <c r="H60" s="135"/>
      <c r="I60" s="135"/>
      <c r="J60" s="136">
        <f>J93</f>
        <v>0</v>
      </c>
      <c r="K60" s="133"/>
      <c r="L60" s="137"/>
    </row>
    <row r="61" spans="1:47" s="10" customFormat="1" ht="19.899999999999999" customHeight="1">
      <c r="B61" s="138"/>
      <c r="C61" s="139"/>
      <c r="D61" s="140" t="s">
        <v>92</v>
      </c>
      <c r="E61" s="141"/>
      <c r="F61" s="141"/>
      <c r="G61" s="141"/>
      <c r="H61" s="141"/>
      <c r="I61" s="141"/>
      <c r="J61" s="142">
        <f>J94</f>
        <v>0</v>
      </c>
      <c r="K61" s="139"/>
      <c r="L61" s="143"/>
    </row>
    <row r="62" spans="1:47" s="10" customFormat="1" ht="19.899999999999999" customHeight="1">
      <c r="B62" s="138"/>
      <c r="C62" s="139"/>
      <c r="D62" s="140" t="s">
        <v>93</v>
      </c>
      <c r="E62" s="141"/>
      <c r="F62" s="141"/>
      <c r="G62" s="141"/>
      <c r="H62" s="141"/>
      <c r="I62" s="141"/>
      <c r="J62" s="142">
        <f>J159</f>
        <v>0</v>
      </c>
      <c r="K62" s="139"/>
      <c r="L62" s="143"/>
    </row>
    <row r="63" spans="1:47" s="10" customFormat="1" ht="19.899999999999999" customHeight="1">
      <c r="B63" s="138"/>
      <c r="C63" s="139"/>
      <c r="D63" s="140" t="s">
        <v>94</v>
      </c>
      <c r="E63" s="141"/>
      <c r="F63" s="141"/>
      <c r="G63" s="141"/>
      <c r="H63" s="141"/>
      <c r="I63" s="141"/>
      <c r="J63" s="142">
        <f>J166</f>
        <v>0</v>
      </c>
      <c r="K63" s="139"/>
      <c r="L63" s="143"/>
    </row>
    <row r="64" spans="1:47" s="10" customFormat="1" ht="19.899999999999999" customHeight="1">
      <c r="B64" s="138"/>
      <c r="C64" s="139"/>
      <c r="D64" s="140" t="s">
        <v>95</v>
      </c>
      <c r="E64" s="141"/>
      <c r="F64" s="141"/>
      <c r="G64" s="141"/>
      <c r="H64" s="141"/>
      <c r="I64" s="141"/>
      <c r="J64" s="142">
        <f>J172</f>
        <v>0</v>
      </c>
      <c r="K64" s="139"/>
      <c r="L64" s="143"/>
    </row>
    <row r="65" spans="1:31" s="10" customFormat="1" ht="19.899999999999999" customHeight="1">
      <c r="B65" s="138"/>
      <c r="C65" s="139"/>
      <c r="D65" s="140" t="s">
        <v>96</v>
      </c>
      <c r="E65" s="141"/>
      <c r="F65" s="141"/>
      <c r="G65" s="141"/>
      <c r="H65" s="141"/>
      <c r="I65" s="141"/>
      <c r="J65" s="142">
        <f>J201</f>
        <v>0</v>
      </c>
      <c r="K65" s="139"/>
      <c r="L65" s="143"/>
    </row>
    <row r="66" spans="1:31" s="10" customFormat="1" ht="19.899999999999999" customHeight="1">
      <c r="B66" s="138"/>
      <c r="C66" s="139"/>
      <c r="D66" s="140" t="s">
        <v>97</v>
      </c>
      <c r="E66" s="141"/>
      <c r="F66" s="141"/>
      <c r="G66" s="141"/>
      <c r="H66" s="141"/>
      <c r="I66" s="141"/>
      <c r="J66" s="142">
        <f>J205</f>
        <v>0</v>
      </c>
      <c r="K66" s="139"/>
      <c r="L66" s="143"/>
    </row>
    <row r="67" spans="1:31" s="10" customFormat="1" ht="19.899999999999999" customHeight="1">
      <c r="B67" s="138"/>
      <c r="C67" s="139"/>
      <c r="D67" s="140" t="s">
        <v>98</v>
      </c>
      <c r="E67" s="141"/>
      <c r="F67" s="141"/>
      <c r="G67" s="141"/>
      <c r="H67" s="141"/>
      <c r="I67" s="141"/>
      <c r="J67" s="142">
        <f>J210</f>
        <v>0</v>
      </c>
      <c r="K67" s="139"/>
      <c r="L67" s="143"/>
    </row>
    <row r="68" spans="1:31" s="10" customFormat="1" ht="14.85" customHeight="1">
      <c r="B68" s="138"/>
      <c r="C68" s="139"/>
      <c r="D68" s="140" t="s">
        <v>99</v>
      </c>
      <c r="E68" s="141"/>
      <c r="F68" s="141"/>
      <c r="G68" s="141"/>
      <c r="H68" s="141"/>
      <c r="I68" s="141"/>
      <c r="J68" s="142">
        <f>J234</f>
        <v>0</v>
      </c>
      <c r="K68" s="139"/>
      <c r="L68" s="143"/>
    </row>
    <row r="69" spans="1:31" s="10" customFormat="1" ht="19.899999999999999" customHeight="1">
      <c r="B69" s="138"/>
      <c r="C69" s="139"/>
      <c r="D69" s="140" t="s">
        <v>100</v>
      </c>
      <c r="E69" s="141"/>
      <c r="F69" s="141"/>
      <c r="G69" s="141"/>
      <c r="H69" s="141"/>
      <c r="I69" s="141"/>
      <c r="J69" s="142">
        <f>J252</f>
        <v>0</v>
      </c>
      <c r="K69" s="139"/>
      <c r="L69" s="143"/>
    </row>
    <row r="70" spans="1:31" s="9" customFormat="1" ht="24.95" customHeight="1">
      <c r="B70" s="132"/>
      <c r="C70" s="133"/>
      <c r="D70" s="134" t="s">
        <v>101</v>
      </c>
      <c r="E70" s="135"/>
      <c r="F70" s="135"/>
      <c r="G70" s="135"/>
      <c r="H70" s="135"/>
      <c r="I70" s="135"/>
      <c r="J70" s="136">
        <f>J254</f>
        <v>0</v>
      </c>
      <c r="K70" s="133"/>
      <c r="L70" s="137"/>
    </row>
    <row r="71" spans="1:31" s="10" customFormat="1" ht="19.899999999999999" customHeight="1">
      <c r="B71" s="138"/>
      <c r="C71" s="139"/>
      <c r="D71" s="140" t="s">
        <v>102</v>
      </c>
      <c r="E71" s="141"/>
      <c r="F71" s="141"/>
      <c r="G71" s="141"/>
      <c r="H71" s="141"/>
      <c r="I71" s="141"/>
      <c r="J71" s="142">
        <f>J255</f>
        <v>0</v>
      </c>
      <c r="K71" s="139"/>
      <c r="L71" s="143"/>
    </row>
    <row r="72" spans="1:31" s="9" customFormat="1" ht="24.95" customHeight="1">
      <c r="B72" s="132"/>
      <c r="C72" s="133"/>
      <c r="D72" s="134" t="s">
        <v>103</v>
      </c>
      <c r="E72" s="135"/>
      <c r="F72" s="135"/>
      <c r="G72" s="135"/>
      <c r="H72" s="135"/>
      <c r="I72" s="135"/>
      <c r="J72" s="136">
        <f>J263</f>
        <v>0</v>
      </c>
      <c r="K72" s="133"/>
      <c r="L72" s="137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4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04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04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104</v>
      </c>
      <c r="D79" s="38"/>
      <c r="E79" s="38"/>
      <c r="F79" s="38"/>
      <c r="G79" s="38"/>
      <c r="H79" s="38"/>
      <c r="I79" s="38"/>
      <c r="J79" s="38"/>
      <c r="K79" s="38"/>
      <c r="L79" s="104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4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04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65" t="str">
        <f>E7</f>
        <v>Oprava ulice Pod Branou Kostelec nad Orlicí</v>
      </c>
      <c r="F82" s="366"/>
      <c r="G82" s="366"/>
      <c r="H82" s="366"/>
      <c r="I82" s="38"/>
      <c r="J82" s="38"/>
      <c r="K82" s="38"/>
      <c r="L82" s="104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85</v>
      </c>
      <c r="D83" s="38"/>
      <c r="E83" s="38"/>
      <c r="F83" s="38"/>
      <c r="G83" s="38"/>
      <c r="H83" s="38"/>
      <c r="I83" s="38"/>
      <c r="J83" s="38"/>
      <c r="K83" s="38"/>
      <c r="L83" s="104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34" t="str">
        <f>E9</f>
        <v>010/2021_1 - SO 101 Komunikace a chodníky</v>
      </c>
      <c r="F84" s="364"/>
      <c r="G84" s="364"/>
      <c r="H84" s="364"/>
      <c r="I84" s="38"/>
      <c r="J84" s="38"/>
      <c r="K84" s="38"/>
      <c r="L84" s="104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4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21</v>
      </c>
      <c r="D86" s="38"/>
      <c r="E86" s="38"/>
      <c r="F86" s="29" t="str">
        <f>F12</f>
        <v>ul. Pod Branou</v>
      </c>
      <c r="G86" s="38"/>
      <c r="H86" s="38"/>
      <c r="I86" s="31" t="s">
        <v>23</v>
      </c>
      <c r="J86" s="61" t="str">
        <f>IF(J12="","",J12)</f>
        <v>30. 5. 2021</v>
      </c>
      <c r="K86" s="38"/>
      <c r="L86" s="104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4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25</v>
      </c>
      <c r="D88" s="38"/>
      <c r="E88" s="38"/>
      <c r="F88" s="29" t="str">
        <f>E15</f>
        <v>Město Kostelec nad Orlicí</v>
      </c>
      <c r="G88" s="38"/>
      <c r="H88" s="38"/>
      <c r="I88" s="31" t="s">
        <v>31</v>
      </c>
      <c r="J88" s="34" t="str">
        <f>E21</f>
        <v>DI PROJEKT s.r.o.</v>
      </c>
      <c r="K88" s="38"/>
      <c r="L88" s="104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29</v>
      </c>
      <c r="D89" s="38"/>
      <c r="E89" s="38"/>
      <c r="F89" s="29" t="str">
        <f>IF(E18="","",E18)</f>
        <v>Vyplň údaj</v>
      </c>
      <c r="G89" s="38"/>
      <c r="H89" s="38"/>
      <c r="I89" s="31" t="s">
        <v>36</v>
      </c>
      <c r="J89" s="34" t="str">
        <f>E24</f>
        <v>DI PROJEKT s.r.o.</v>
      </c>
      <c r="K89" s="38"/>
      <c r="L89" s="104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04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44"/>
      <c r="B91" s="145"/>
      <c r="C91" s="146" t="s">
        <v>105</v>
      </c>
      <c r="D91" s="147" t="s">
        <v>58</v>
      </c>
      <c r="E91" s="147" t="s">
        <v>54</v>
      </c>
      <c r="F91" s="147" t="s">
        <v>55</v>
      </c>
      <c r="G91" s="147" t="s">
        <v>106</v>
      </c>
      <c r="H91" s="147" t="s">
        <v>107</v>
      </c>
      <c r="I91" s="147" t="s">
        <v>108</v>
      </c>
      <c r="J91" s="147" t="s">
        <v>89</v>
      </c>
      <c r="K91" s="148" t="s">
        <v>109</v>
      </c>
      <c r="L91" s="149"/>
      <c r="M91" s="70" t="s">
        <v>19</v>
      </c>
      <c r="N91" s="71" t="s">
        <v>43</v>
      </c>
      <c r="O91" s="71" t="s">
        <v>110</v>
      </c>
      <c r="P91" s="71" t="s">
        <v>111</v>
      </c>
      <c r="Q91" s="71" t="s">
        <v>112</v>
      </c>
      <c r="R91" s="71" t="s">
        <v>113</v>
      </c>
      <c r="S91" s="71" t="s">
        <v>114</v>
      </c>
      <c r="T91" s="72" t="s">
        <v>115</v>
      </c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</row>
    <row r="92" spans="1:65" s="2" customFormat="1" ht="22.9" customHeight="1">
      <c r="A92" s="36"/>
      <c r="B92" s="37"/>
      <c r="C92" s="77" t="s">
        <v>116</v>
      </c>
      <c r="D92" s="38"/>
      <c r="E92" s="38"/>
      <c r="F92" s="38"/>
      <c r="G92" s="38"/>
      <c r="H92" s="38"/>
      <c r="I92" s="38"/>
      <c r="J92" s="150">
        <f>BK92</f>
        <v>0</v>
      </c>
      <c r="K92" s="38"/>
      <c r="L92" s="41"/>
      <c r="M92" s="73"/>
      <c r="N92" s="151"/>
      <c r="O92" s="74"/>
      <c r="P92" s="152">
        <f>P93+P254+P263</f>
        <v>0</v>
      </c>
      <c r="Q92" s="74"/>
      <c r="R92" s="152">
        <f>R93+R254+R263</f>
        <v>178.53727271504005</v>
      </c>
      <c r="S92" s="74"/>
      <c r="T92" s="153">
        <f>T93+T254+T263</f>
        <v>63.155999999999999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72</v>
      </c>
      <c r="AU92" s="19" t="s">
        <v>90</v>
      </c>
      <c r="BK92" s="154">
        <f>BK93+BK254+BK263</f>
        <v>0</v>
      </c>
    </row>
    <row r="93" spans="1:65" s="12" customFormat="1" ht="25.9" customHeight="1">
      <c r="B93" s="155"/>
      <c r="C93" s="156"/>
      <c r="D93" s="157" t="s">
        <v>72</v>
      </c>
      <c r="E93" s="158" t="s">
        <v>117</v>
      </c>
      <c r="F93" s="158" t="s">
        <v>118</v>
      </c>
      <c r="G93" s="156"/>
      <c r="H93" s="156"/>
      <c r="I93" s="159"/>
      <c r="J93" s="160">
        <f>BK93</f>
        <v>0</v>
      </c>
      <c r="K93" s="156"/>
      <c r="L93" s="161"/>
      <c r="M93" s="162"/>
      <c r="N93" s="163"/>
      <c r="O93" s="163"/>
      <c r="P93" s="164">
        <f>P94+P159+P166+P172+P201+P205+P210+P252</f>
        <v>0</v>
      </c>
      <c r="Q93" s="163"/>
      <c r="R93" s="164">
        <f>R94+R159+R166+R172+R201+R205+R210+R252</f>
        <v>178.48790711504006</v>
      </c>
      <c r="S93" s="163"/>
      <c r="T93" s="165">
        <f>T94+T159+T166+T172+T201+T205+T210+T252</f>
        <v>63.155999999999999</v>
      </c>
      <c r="AR93" s="166" t="s">
        <v>81</v>
      </c>
      <c r="AT93" s="167" t="s">
        <v>72</v>
      </c>
      <c r="AU93" s="167" t="s">
        <v>73</v>
      </c>
      <c r="AY93" s="166" t="s">
        <v>119</v>
      </c>
      <c r="BK93" s="168">
        <f>BK94+BK159+BK166+BK172+BK201+BK205+BK210+BK252</f>
        <v>0</v>
      </c>
    </row>
    <row r="94" spans="1:65" s="12" customFormat="1" ht="22.9" customHeight="1">
      <c r="B94" s="155"/>
      <c r="C94" s="156"/>
      <c r="D94" s="157" t="s">
        <v>72</v>
      </c>
      <c r="E94" s="169" t="s">
        <v>81</v>
      </c>
      <c r="F94" s="169" t="s">
        <v>120</v>
      </c>
      <c r="G94" s="156"/>
      <c r="H94" s="156"/>
      <c r="I94" s="159"/>
      <c r="J94" s="170">
        <f>BK94</f>
        <v>0</v>
      </c>
      <c r="K94" s="156"/>
      <c r="L94" s="161"/>
      <c r="M94" s="162"/>
      <c r="N94" s="163"/>
      <c r="O94" s="163"/>
      <c r="P94" s="164">
        <f>SUM(P95:P158)</f>
        <v>0</v>
      </c>
      <c r="Q94" s="163"/>
      <c r="R94" s="164">
        <f>SUM(R95:R158)</f>
        <v>1.2604200000000001</v>
      </c>
      <c r="S94" s="163"/>
      <c r="T94" s="165">
        <f>SUM(T95:T158)</f>
        <v>62.455999999999996</v>
      </c>
      <c r="AR94" s="166" t="s">
        <v>81</v>
      </c>
      <c r="AT94" s="167" t="s">
        <v>72</v>
      </c>
      <c r="AU94" s="167" t="s">
        <v>81</v>
      </c>
      <c r="AY94" s="166" t="s">
        <v>119</v>
      </c>
      <c r="BK94" s="168">
        <f>SUM(BK95:BK158)</f>
        <v>0</v>
      </c>
    </row>
    <row r="95" spans="1:65" s="2" customFormat="1" ht="24.2" customHeight="1">
      <c r="A95" s="36"/>
      <c r="B95" s="37"/>
      <c r="C95" s="171" t="s">
        <v>81</v>
      </c>
      <c r="D95" s="171" t="s">
        <v>121</v>
      </c>
      <c r="E95" s="172" t="s">
        <v>122</v>
      </c>
      <c r="F95" s="173" t="s">
        <v>123</v>
      </c>
      <c r="G95" s="174" t="s">
        <v>124</v>
      </c>
      <c r="H95" s="175">
        <v>10</v>
      </c>
      <c r="I95" s="176"/>
      <c r="J95" s="177">
        <f>ROUND(I95*H95,2)</f>
        <v>0</v>
      </c>
      <c r="K95" s="173" t="s">
        <v>125</v>
      </c>
      <c r="L95" s="41"/>
      <c r="M95" s="178" t="s">
        <v>19</v>
      </c>
      <c r="N95" s="179" t="s">
        <v>44</v>
      </c>
      <c r="O95" s="66"/>
      <c r="P95" s="180">
        <f>O95*H95</f>
        <v>0</v>
      </c>
      <c r="Q95" s="180">
        <v>0</v>
      </c>
      <c r="R95" s="180">
        <f>Q95*H95</f>
        <v>0</v>
      </c>
      <c r="S95" s="180">
        <v>0</v>
      </c>
      <c r="T95" s="18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2" t="s">
        <v>126</v>
      </c>
      <c r="AT95" s="182" t="s">
        <v>121</v>
      </c>
      <c r="AU95" s="182" t="s">
        <v>83</v>
      </c>
      <c r="AY95" s="19" t="s">
        <v>119</v>
      </c>
      <c r="BE95" s="183">
        <f>IF(N95="základní",J95,0)</f>
        <v>0</v>
      </c>
      <c r="BF95" s="183">
        <f>IF(N95="snížená",J95,0)</f>
        <v>0</v>
      </c>
      <c r="BG95" s="183">
        <f>IF(N95="zákl. přenesená",J95,0)</f>
        <v>0</v>
      </c>
      <c r="BH95" s="183">
        <f>IF(N95="sníž. přenesená",J95,0)</f>
        <v>0</v>
      </c>
      <c r="BI95" s="183">
        <f>IF(N95="nulová",J95,0)</f>
        <v>0</v>
      </c>
      <c r="BJ95" s="19" t="s">
        <v>81</v>
      </c>
      <c r="BK95" s="183">
        <f>ROUND(I95*H95,2)</f>
        <v>0</v>
      </c>
      <c r="BL95" s="19" t="s">
        <v>126</v>
      </c>
      <c r="BM95" s="182" t="s">
        <v>127</v>
      </c>
    </row>
    <row r="96" spans="1:65" s="13" customFormat="1">
      <c r="B96" s="184"/>
      <c r="C96" s="185"/>
      <c r="D96" s="186" t="s">
        <v>128</v>
      </c>
      <c r="E96" s="187" t="s">
        <v>19</v>
      </c>
      <c r="F96" s="188" t="s">
        <v>129</v>
      </c>
      <c r="G96" s="185"/>
      <c r="H96" s="187" t="s">
        <v>19</v>
      </c>
      <c r="I96" s="189"/>
      <c r="J96" s="185"/>
      <c r="K96" s="185"/>
      <c r="L96" s="190"/>
      <c r="M96" s="191"/>
      <c r="N96" s="192"/>
      <c r="O96" s="192"/>
      <c r="P96" s="192"/>
      <c r="Q96" s="192"/>
      <c r="R96" s="192"/>
      <c r="S96" s="192"/>
      <c r="T96" s="193"/>
      <c r="AT96" s="194" t="s">
        <v>128</v>
      </c>
      <c r="AU96" s="194" t="s">
        <v>83</v>
      </c>
      <c r="AV96" s="13" t="s">
        <v>81</v>
      </c>
      <c r="AW96" s="13" t="s">
        <v>35</v>
      </c>
      <c r="AX96" s="13" t="s">
        <v>73</v>
      </c>
      <c r="AY96" s="194" t="s">
        <v>119</v>
      </c>
    </row>
    <row r="97" spans="1:65" s="14" customFormat="1">
      <c r="B97" s="195"/>
      <c r="C97" s="196"/>
      <c r="D97" s="186" t="s">
        <v>128</v>
      </c>
      <c r="E97" s="197" t="s">
        <v>19</v>
      </c>
      <c r="F97" s="198" t="s">
        <v>130</v>
      </c>
      <c r="G97" s="196"/>
      <c r="H97" s="199">
        <v>10</v>
      </c>
      <c r="I97" s="200"/>
      <c r="J97" s="196"/>
      <c r="K97" s="196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128</v>
      </c>
      <c r="AU97" s="205" t="s">
        <v>83</v>
      </c>
      <c r="AV97" s="14" t="s">
        <v>83</v>
      </c>
      <c r="AW97" s="14" t="s">
        <v>35</v>
      </c>
      <c r="AX97" s="14" t="s">
        <v>81</v>
      </c>
      <c r="AY97" s="205" t="s">
        <v>119</v>
      </c>
    </row>
    <row r="98" spans="1:65" s="2" customFormat="1" ht="37.9" customHeight="1">
      <c r="A98" s="36"/>
      <c r="B98" s="37"/>
      <c r="C98" s="171" t="s">
        <v>83</v>
      </c>
      <c r="D98" s="171" t="s">
        <v>121</v>
      </c>
      <c r="E98" s="172" t="s">
        <v>131</v>
      </c>
      <c r="F98" s="173" t="s">
        <v>132</v>
      </c>
      <c r="G98" s="174" t="s">
        <v>124</v>
      </c>
      <c r="H98" s="175">
        <v>6</v>
      </c>
      <c r="I98" s="176"/>
      <c r="J98" s="177">
        <f>ROUND(I98*H98,2)</f>
        <v>0</v>
      </c>
      <c r="K98" s="173" t="s">
        <v>125</v>
      </c>
      <c r="L98" s="41"/>
      <c r="M98" s="178" t="s">
        <v>19</v>
      </c>
      <c r="N98" s="179" t="s">
        <v>44</v>
      </c>
      <c r="O98" s="66"/>
      <c r="P98" s="180">
        <f>O98*H98</f>
        <v>0</v>
      </c>
      <c r="Q98" s="180">
        <v>0</v>
      </c>
      <c r="R98" s="180">
        <f>Q98*H98</f>
        <v>0</v>
      </c>
      <c r="S98" s="180">
        <v>0.26</v>
      </c>
      <c r="T98" s="181">
        <f>S98*H98</f>
        <v>1.56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2" t="s">
        <v>126</v>
      </c>
      <c r="AT98" s="182" t="s">
        <v>121</v>
      </c>
      <c r="AU98" s="182" t="s">
        <v>83</v>
      </c>
      <c r="AY98" s="19" t="s">
        <v>119</v>
      </c>
      <c r="BE98" s="183">
        <f>IF(N98="základní",J98,0)</f>
        <v>0</v>
      </c>
      <c r="BF98" s="183">
        <f>IF(N98="snížená",J98,0)</f>
        <v>0</v>
      </c>
      <c r="BG98" s="183">
        <f>IF(N98="zákl. přenesená",J98,0)</f>
        <v>0</v>
      </c>
      <c r="BH98" s="183">
        <f>IF(N98="sníž. přenesená",J98,0)</f>
        <v>0</v>
      </c>
      <c r="BI98" s="183">
        <f>IF(N98="nulová",J98,0)</f>
        <v>0</v>
      </c>
      <c r="BJ98" s="19" t="s">
        <v>81</v>
      </c>
      <c r="BK98" s="183">
        <f>ROUND(I98*H98,2)</f>
        <v>0</v>
      </c>
      <c r="BL98" s="19" t="s">
        <v>126</v>
      </c>
      <c r="BM98" s="182" t="s">
        <v>133</v>
      </c>
    </row>
    <row r="99" spans="1:65" s="13" customFormat="1">
      <c r="B99" s="184"/>
      <c r="C99" s="185"/>
      <c r="D99" s="186" t="s">
        <v>128</v>
      </c>
      <c r="E99" s="187" t="s">
        <v>19</v>
      </c>
      <c r="F99" s="188" t="s">
        <v>129</v>
      </c>
      <c r="G99" s="185"/>
      <c r="H99" s="187" t="s">
        <v>19</v>
      </c>
      <c r="I99" s="189"/>
      <c r="J99" s="185"/>
      <c r="K99" s="185"/>
      <c r="L99" s="190"/>
      <c r="M99" s="191"/>
      <c r="N99" s="192"/>
      <c r="O99" s="192"/>
      <c r="P99" s="192"/>
      <c r="Q99" s="192"/>
      <c r="R99" s="192"/>
      <c r="S99" s="192"/>
      <c r="T99" s="193"/>
      <c r="AT99" s="194" t="s">
        <v>128</v>
      </c>
      <c r="AU99" s="194" t="s">
        <v>83</v>
      </c>
      <c r="AV99" s="13" t="s">
        <v>81</v>
      </c>
      <c r="AW99" s="13" t="s">
        <v>35</v>
      </c>
      <c r="AX99" s="13" t="s">
        <v>73</v>
      </c>
      <c r="AY99" s="194" t="s">
        <v>119</v>
      </c>
    </row>
    <row r="100" spans="1:65" s="14" customFormat="1">
      <c r="B100" s="195"/>
      <c r="C100" s="196"/>
      <c r="D100" s="186" t="s">
        <v>128</v>
      </c>
      <c r="E100" s="197" t="s">
        <v>19</v>
      </c>
      <c r="F100" s="198" t="s">
        <v>134</v>
      </c>
      <c r="G100" s="196"/>
      <c r="H100" s="199">
        <v>6</v>
      </c>
      <c r="I100" s="200"/>
      <c r="J100" s="196"/>
      <c r="K100" s="196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128</v>
      </c>
      <c r="AU100" s="205" t="s">
        <v>83</v>
      </c>
      <c r="AV100" s="14" t="s">
        <v>83</v>
      </c>
      <c r="AW100" s="14" t="s">
        <v>35</v>
      </c>
      <c r="AX100" s="14" t="s">
        <v>81</v>
      </c>
      <c r="AY100" s="205" t="s">
        <v>119</v>
      </c>
    </row>
    <row r="101" spans="1:65" s="2" customFormat="1" ht="24.2" customHeight="1">
      <c r="A101" s="36"/>
      <c r="B101" s="37"/>
      <c r="C101" s="171" t="s">
        <v>135</v>
      </c>
      <c r="D101" s="171" t="s">
        <v>121</v>
      </c>
      <c r="E101" s="172" t="s">
        <v>136</v>
      </c>
      <c r="F101" s="173" t="s">
        <v>137</v>
      </c>
      <c r="G101" s="174" t="s">
        <v>124</v>
      </c>
      <c r="H101" s="175">
        <v>33</v>
      </c>
      <c r="I101" s="176"/>
      <c r="J101" s="177">
        <f>ROUND(I101*H101,2)</f>
        <v>0</v>
      </c>
      <c r="K101" s="173" t="s">
        <v>125</v>
      </c>
      <c r="L101" s="41"/>
      <c r="M101" s="178" t="s">
        <v>19</v>
      </c>
      <c r="N101" s="179" t="s">
        <v>44</v>
      </c>
      <c r="O101" s="66"/>
      <c r="P101" s="180">
        <f>O101*H101</f>
        <v>0</v>
      </c>
      <c r="Q101" s="180">
        <v>0</v>
      </c>
      <c r="R101" s="180">
        <f>Q101*H101</f>
        <v>0</v>
      </c>
      <c r="S101" s="180">
        <v>0.24</v>
      </c>
      <c r="T101" s="181">
        <f>S101*H101</f>
        <v>7.92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2" t="s">
        <v>126</v>
      </c>
      <c r="AT101" s="182" t="s">
        <v>121</v>
      </c>
      <c r="AU101" s="182" t="s">
        <v>83</v>
      </c>
      <c r="AY101" s="19" t="s">
        <v>119</v>
      </c>
      <c r="BE101" s="183">
        <f>IF(N101="základní",J101,0)</f>
        <v>0</v>
      </c>
      <c r="BF101" s="183">
        <f>IF(N101="snížená",J101,0)</f>
        <v>0</v>
      </c>
      <c r="BG101" s="183">
        <f>IF(N101="zákl. přenesená",J101,0)</f>
        <v>0</v>
      </c>
      <c r="BH101" s="183">
        <f>IF(N101="sníž. přenesená",J101,0)</f>
        <v>0</v>
      </c>
      <c r="BI101" s="183">
        <f>IF(N101="nulová",J101,0)</f>
        <v>0</v>
      </c>
      <c r="BJ101" s="19" t="s">
        <v>81</v>
      </c>
      <c r="BK101" s="183">
        <f>ROUND(I101*H101,2)</f>
        <v>0</v>
      </c>
      <c r="BL101" s="19" t="s">
        <v>126</v>
      </c>
      <c r="BM101" s="182" t="s">
        <v>138</v>
      </c>
    </row>
    <row r="102" spans="1:65" s="13" customFormat="1">
      <c r="B102" s="184"/>
      <c r="C102" s="185"/>
      <c r="D102" s="186" t="s">
        <v>128</v>
      </c>
      <c r="E102" s="187" t="s">
        <v>19</v>
      </c>
      <c r="F102" s="188" t="s">
        <v>129</v>
      </c>
      <c r="G102" s="185"/>
      <c r="H102" s="187" t="s">
        <v>19</v>
      </c>
      <c r="I102" s="189"/>
      <c r="J102" s="185"/>
      <c r="K102" s="185"/>
      <c r="L102" s="190"/>
      <c r="M102" s="191"/>
      <c r="N102" s="192"/>
      <c r="O102" s="192"/>
      <c r="P102" s="192"/>
      <c r="Q102" s="192"/>
      <c r="R102" s="192"/>
      <c r="S102" s="192"/>
      <c r="T102" s="193"/>
      <c r="AT102" s="194" t="s">
        <v>128</v>
      </c>
      <c r="AU102" s="194" t="s">
        <v>83</v>
      </c>
      <c r="AV102" s="13" t="s">
        <v>81</v>
      </c>
      <c r="AW102" s="13" t="s">
        <v>35</v>
      </c>
      <c r="AX102" s="13" t="s">
        <v>73</v>
      </c>
      <c r="AY102" s="194" t="s">
        <v>119</v>
      </c>
    </row>
    <row r="103" spans="1:65" s="14" customFormat="1">
      <c r="B103" s="195"/>
      <c r="C103" s="196"/>
      <c r="D103" s="186" t="s">
        <v>128</v>
      </c>
      <c r="E103" s="197" t="s">
        <v>19</v>
      </c>
      <c r="F103" s="198" t="s">
        <v>139</v>
      </c>
      <c r="G103" s="196"/>
      <c r="H103" s="199">
        <v>33</v>
      </c>
      <c r="I103" s="200"/>
      <c r="J103" s="196"/>
      <c r="K103" s="196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128</v>
      </c>
      <c r="AU103" s="205" t="s">
        <v>83</v>
      </c>
      <c r="AV103" s="14" t="s">
        <v>83</v>
      </c>
      <c r="AW103" s="14" t="s">
        <v>35</v>
      </c>
      <c r="AX103" s="14" t="s">
        <v>81</v>
      </c>
      <c r="AY103" s="205" t="s">
        <v>119</v>
      </c>
    </row>
    <row r="104" spans="1:65" s="2" customFormat="1" ht="24.2" customHeight="1">
      <c r="A104" s="36"/>
      <c r="B104" s="37"/>
      <c r="C104" s="171" t="s">
        <v>126</v>
      </c>
      <c r="D104" s="171" t="s">
        <v>121</v>
      </c>
      <c r="E104" s="172" t="s">
        <v>140</v>
      </c>
      <c r="F104" s="173" t="s">
        <v>141</v>
      </c>
      <c r="G104" s="174" t="s">
        <v>124</v>
      </c>
      <c r="H104" s="175">
        <v>397</v>
      </c>
      <c r="I104" s="176"/>
      <c r="J104" s="177">
        <f>ROUND(I104*H104,2)</f>
        <v>0</v>
      </c>
      <c r="K104" s="173" t="s">
        <v>125</v>
      </c>
      <c r="L104" s="41"/>
      <c r="M104" s="178" t="s">
        <v>19</v>
      </c>
      <c r="N104" s="179" t="s">
        <v>44</v>
      </c>
      <c r="O104" s="66"/>
      <c r="P104" s="180">
        <f>O104*H104</f>
        <v>0</v>
      </c>
      <c r="Q104" s="180">
        <v>0</v>
      </c>
      <c r="R104" s="180">
        <f>Q104*H104</f>
        <v>0</v>
      </c>
      <c r="S104" s="180">
        <v>9.8000000000000004E-2</v>
      </c>
      <c r="T104" s="181">
        <f>S104*H104</f>
        <v>38.905999999999999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2" t="s">
        <v>126</v>
      </c>
      <c r="AT104" s="182" t="s">
        <v>121</v>
      </c>
      <c r="AU104" s="182" t="s">
        <v>83</v>
      </c>
      <c r="AY104" s="19" t="s">
        <v>119</v>
      </c>
      <c r="BE104" s="183">
        <f>IF(N104="základní",J104,0)</f>
        <v>0</v>
      </c>
      <c r="BF104" s="183">
        <f>IF(N104="snížená",J104,0)</f>
        <v>0</v>
      </c>
      <c r="BG104" s="183">
        <f>IF(N104="zákl. přenesená",J104,0)</f>
        <v>0</v>
      </c>
      <c r="BH104" s="183">
        <f>IF(N104="sníž. přenesená",J104,0)</f>
        <v>0</v>
      </c>
      <c r="BI104" s="183">
        <f>IF(N104="nulová",J104,0)</f>
        <v>0</v>
      </c>
      <c r="BJ104" s="19" t="s">
        <v>81</v>
      </c>
      <c r="BK104" s="183">
        <f>ROUND(I104*H104,2)</f>
        <v>0</v>
      </c>
      <c r="BL104" s="19" t="s">
        <v>126</v>
      </c>
      <c r="BM104" s="182" t="s">
        <v>142</v>
      </c>
    </row>
    <row r="105" spans="1:65" s="13" customFormat="1">
      <c r="B105" s="184"/>
      <c r="C105" s="185"/>
      <c r="D105" s="186" t="s">
        <v>128</v>
      </c>
      <c r="E105" s="187" t="s">
        <v>19</v>
      </c>
      <c r="F105" s="188" t="s">
        <v>129</v>
      </c>
      <c r="G105" s="185"/>
      <c r="H105" s="187" t="s">
        <v>19</v>
      </c>
      <c r="I105" s="189"/>
      <c r="J105" s="185"/>
      <c r="K105" s="185"/>
      <c r="L105" s="190"/>
      <c r="M105" s="191"/>
      <c r="N105" s="192"/>
      <c r="O105" s="192"/>
      <c r="P105" s="192"/>
      <c r="Q105" s="192"/>
      <c r="R105" s="192"/>
      <c r="S105" s="192"/>
      <c r="T105" s="193"/>
      <c r="AT105" s="194" t="s">
        <v>128</v>
      </c>
      <c r="AU105" s="194" t="s">
        <v>83</v>
      </c>
      <c r="AV105" s="13" t="s">
        <v>81</v>
      </c>
      <c r="AW105" s="13" t="s">
        <v>35</v>
      </c>
      <c r="AX105" s="13" t="s">
        <v>73</v>
      </c>
      <c r="AY105" s="194" t="s">
        <v>119</v>
      </c>
    </row>
    <row r="106" spans="1:65" s="14" customFormat="1">
      <c r="B106" s="195"/>
      <c r="C106" s="196"/>
      <c r="D106" s="186" t="s">
        <v>128</v>
      </c>
      <c r="E106" s="197" t="s">
        <v>19</v>
      </c>
      <c r="F106" s="198" t="s">
        <v>143</v>
      </c>
      <c r="G106" s="196"/>
      <c r="H106" s="199">
        <v>397</v>
      </c>
      <c r="I106" s="200"/>
      <c r="J106" s="196"/>
      <c r="K106" s="196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128</v>
      </c>
      <c r="AU106" s="205" t="s">
        <v>83</v>
      </c>
      <c r="AV106" s="14" t="s">
        <v>83</v>
      </c>
      <c r="AW106" s="14" t="s">
        <v>35</v>
      </c>
      <c r="AX106" s="14" t="s">
        <v>81</v>
      </c>
      <c r="AY106" s="205" t="s">
        <v>119</v>
      </c>
    </row>
    <row r="107" spans="1:65" s="2" customFormat="1" ht="24.2" customHeight="1">
      <c r="A107" s="36"/>
      <c r="B107" s="37"/>
      <c r="C107" s="171" t="s">
        <v>144</v>
      </c>
      <c r="D107" s="171" t="s">
        <v>121</v>
      </c>
      <c r="E107" s="172" t="s">
        <v>145</v>
      </c>
      <c r="F107" s="173" t="s">
        <v>146</v>
      </c>
      <c r="G107" s="174" t="s">
        <v>147</v>
      </c>
      <c r="H107" s="175">
        <v>26</v>
      </c>
      <c r="I107" s="176"/>
      <c r="J107" s="177">
        <f>ROUND(I107*H107,2)</f>
        <v>0</v>
      </c>
      <c r="K107" s="173" t="s">
        <v>125</v>
      </c>
      <c r="L107" s="41"/>
      <c r="M107" s="178" t="s">
        <v>19</v>
      </c>
      <c r="N107" s="179" t="s">
        <v>44</v>
      </c>
      <c r="O107" s="66"/>
      <c r="P107" s="180">
        <f>O107*H107</f>
        <v>0</v>
      </c>
      <c r="Q107" s="180">
        <v>0</v>
      </c>
      <c r="R107" s="180">
        <f>Q107*H107</f>
        <v>0</v>
      </c>
      <c r="S107" s="180">
        <v>0.20499999999999999</v>
      </c>
      <c r="T107" s="181">
        <f>S107*H107</f>
        <v>5.33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2" t="s">
        <v>126</v>
      </c>
      <c r="AT107" s="182" t="s">
        <v>121</v>
      </c>
      <c r="AU107" s="182" t="s">
        <v>83</v>
      </c>
      <c r="AY107" s="19" t="s">
        <v>119</v>
      </c>
      <c r="BE107" s="183">
        <f>IF(N107="základní",J107,0)</f>
        <v>0</v>
      </c>
      <c r="BF107" s="183">
        <f>IF(N107="snížená",J107,0)</f>
        <v>0</v>
      </c>
      <c r="BG107" s="183">
        <f>IF(N107="zákl. přenesená",J107,0)</f>
        <v>0</v>
      </c>
      <c r="BH107" s="183">
        <f>IF(N107="sníž. přenesená",J107,0)</f>
        <v>0</v>
      </c>
      <c r="BI107" s="183">
        <f>IF(N107="nulová",J107,0)</f>
        <v>0</v>
      </c>
      <c r="BJ107" s="19" t="s">
        <v>81</v>
      </c>
      <c r="BK107" s="183">
        <f>ROUND(I107*H107,2)</f>
        <v>0</v>
      </c>
      <c r="BL107" s="19" t="s">
        <v>126</v>
      </c>
      <c r="BM107" s="182" t="s">
        <v>148</v>
      </c>
    </row>
    <row r="108" spans="1:65" s="13" customFormat="1">
      <c r="B108" s="184"/>
      <c r="C108" s="185"/>
      <c r="D108" s="186" t="s">
        <v>128</v>
      </c>
      <c r="E108" s="187" t="s">
        <v>19</v>
      </c>
      <c r="F108" s="188" t="s">
        <v>129</v>
      </c>
      <c r="G108" s="185"/>
      <c r="H108" s="187" t="s">
        <v>19</v>
      </c>
      <c r="I108" s="189"/>
      <c r="J108" s="185"/>
      <c r="K108" s="185"/>
      <c r="L108" s="190"/>
      <c r="M108" s="191"/>
      <c r="N108" s="192"/>
      <c r="O108" s="192"/>
      <c r="P108" s="192"/>
      <c r="Q108" s="192"/>
      <c r="R108" s="192"/>
      <c r="S108" s="192"/>
      <c r="T108" s="193"/>
      <c r="AT108" s="194" t="s">
        <v>128</v>
      </c>
      <c r="AU108" s="194" t="s">
        <v>83</v>
      </c>
      <c r="AV108" s="13" t="s">
        <v>81</v>
      </c>
      <c r="AW108" s="13" t="s">
        <v>35</v>
      </c>
      <c r="AX108" s="13" t="s">
        <v>73</v>
      </c>
      <c r="AY108" s="194" t="s">
        <v>119</v>
      </c>
    </row>
    <row r="109" spans="1:65" s="14" customFormat="1">
      <c r="B109" s="195"/>
      <c r="C109" s="196"/>
      <c r="D109" s="186" t="s">
        <v>128</v>
      </c>
      <c r="E109" s="197" t="s">
        <v>19</v>
      </c>
      <c r="F109" s="198" t="s">
        <v>149</v>
      </c>
      <c r="G109" s="196"/>
      <c r="H109" s="199">
        <v>26</v>
      </c>
      <c r="I109" s="200"/>
      <c r="J109" s="196"/>
      <c r="K109" s="196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128</v>
      </c>
      <c r="AU109" s="205" t="s">
        <v>83</v>
      </c>
      <c r="AV109" s="14" t="s">
        <v>83</v>
      </c>
      <c r="AW109" s="14" t="s">
        <v>35</v>
      </c>
      <c r="AX109" s="14" t="s">
        <v>81</v>
      </c>
      <c r="AY109" s="205" t="s">
        <v>119</v>
      </c>
    </row>
    <row r="110" spans="1:65" s="2" customFormat="1" ht="24.2" customHeight="1">
      <c r="A110" s="36"/>
      <c r="B110" s="37"/>
      <c r="C110" s="171" t="s">
        <v>150</v>
      </c>
      <c r="D110" s="171" t="s">
        <v>121</v>
      </c>
      <c r="E110" s="172" t="s">
        <v>151</v>
      </c>
      <c r="F110" s="173" t="s">
        <v>152</v>
      </c>
      <c r="G110" s="174" t="s">
        <v>147</v>
      </c>
      <c r="H110" s="175">
        <v>76</v>
      </c>
      <c r="I110" s="176"/>
      <c r="J110" s="177">
        <f>ROUND(I110*H110,2)</f>
        <v>0</v>
      </c>
      <c r="K110" s="173" t="s">
        <v>125</v>
      </c>
      <c r="L110" s="41"/>
      <c r="M110" s="178" t="s">
        <v>19</v>
      </c>
      <c r="N110" s="179" t="s">
        <v>44</v>
      </c>
      <c r="O110" s="66"/>
      <c r="P110" s="180">
        <f>O110*H110</f>
        <v>0</v>
      </c>
      <c r="Q110" s="180">
        <v>0</v>
      </c>
      <c r="R110" s="180">
        <f>Q110*H110</f>
        <v>0</v>
      </c>
      <c r="S110" s="180">
        <v>0.115</v>
      </c>
      <c r="T110" s="181">
        <f>S110*H110</f>
        <v>8.74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2" t="s">
        <v>126</v>
      </c>
      <c r="AT110" s="182" t="s">
        <v>121</v>
      </c>
      <c r="AU110" s="182" t="s">
        <v>83</v>
      </c>
      <c r="AY110" s="19" t="s">
        <v>119</v>
      </c>
      <c r="BE110" s="183">
        <f>IF(N110="základní",J110,0)</f>
        <v>0</v>
      </c>
      <c r="BF110" s="183">
        <f>IF(N110="snížená",J110,0)</f>
        <v>0</v>
      </c>
      <c r="BG110" s="183">
        <f>IF(N110="zákl. přenesená",J110,0)</f>
        <v>0</v>
      </c>
      <c r="BH110" s="183">
        <f>IF(N110="sníž. přenesená",J110,0)</f>
        <v>0</v>
      </c>
      <c r="BI110" s="183">
        <f>IF(N110="nulová",J110,0)</f>
        <v>0</v>
      </c>
      <c r="BJ110" s="19" t="s">
        <v>81</v>
      </c>
      <c r="BK110" s="183">
        <f>ROUND(I110*H110,2)</f>
        <v>0</v>
      </c>
      <c r="BL110" s="19" t="s">
        <v>126</v>
      </c>
      <c r="BM110" s="182" t="s">
        <v>153</v>
      </c>
    </row>
    <row r="111" spans="1:65" s="13" customFormat="1">
      <c r="B111" s="184"/>
      <c r="C111" s="185"/>
      <c r="D111" s="186" t="s">
        <v>128</v>
      </c>
      <c r="E111" s="187" t="s">
        <v>19</v>
      </c>
      <c r="F111" s="188" t="s">
        <v>129</v>
      </c>
      <c r="G111" s="185"/>
      <c r="H111" s="187" t="s">
        <v>19</v>
      </c>
      <c r="I111" s="189"/>
      <c r="J111" s="185"/>
      <c r="K111" s="185"/>
      <c r="L111" s="190"/>
      <c r="M111" s="191"/>
      <c r="N111" s="192"/>
      <c r="O111" s="192"/>
      <c r="P111" s="192"/>
      <c r="Q111" s="192"/>
      <c r="R111" s="192"/>
      <c r="S111" s="192"/>
      <c r="T111" s="193"/>
      <c r="AT111" s="194" t="s">
        <v>128</v>
      </c>
      <c r="AU111" s="194" t="s">
        <v>83</v>
      </c>
      <c r="AV111" s="13" t="s">
        <v>81</v>
      </c>
      <c r="AW111" s="13" t="s">
        <v>35</v>
      </c>
      <c r="AX111" s="13" t="s">
        <v>73</v>
      </c>
      <c r="AY111" s="194" t="s">
        <v>119</v>
      </c>
    </row>
    <row r="112" spans="1:65" s="14" customFormat="1">
      <c r="B112" s="195"/>
      <c r="C112" s="196"/>
      <c r="D112" s="186" t="s">
        <v>128</v>
      </c>
      <c r="E112" s="197" t="s">
        <v>19</v>
      </c>
      <c r="F112" s="198" t="s">
        <v>154</v>
      </c>
      <c r="G112" s="196"/>
      <c r="H112" s="199">
        <v>76</v>
      </c>
      <c r="I112" s="200"/>
      <c r="J112" s="196"/>
      <c r="K112" s="196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128</v>
      </c>
      <c r="AU112" s="205" t="s">
        <v>83</v>
      </c>
      <c r="AV112" s="14" t="s">
        <v>83</v>
      </c>
      <c r="AW112" s="14" t="s">
        <v>35</v>
      </c>
      <c r="AX112" s="14" t="s">
        <v>81</v>
      </c>
      <c r="AY112" s="205" t="s">
        <v>119</v>
      </c>
    </row>
    <row r="113" spans="1:65" s="2" customFormat="1" ht="14.45" customHeight="1">
      <c r="A113" s="36"/>
      <c r="B113" s="37"/>
      <c r="C113" s="171" t="s">
        <v>155</v>
      </c>
      <c r="D113" s="171" t="s">
        <v>121</v>
      </c>
      <c r="E113" s="172" t="s">
        <v>156</v>
      </c>
      <c r="F113" s="173" t="s">
        <v>157</v>
      </c>
      <c r="G113" s="174" t="s">
        <v>158</v>
      </c>
      <c r="H113" s="175">
        <v>203.9</v>
      </c>
      <c r="I113" s="176"/>
      <c r="J113" s="177">
        <f>ROUND(I113*H113,2)</f>
        <v>0</v>
      </c>
      <c r="K113" s="173" t="s">
        <v>125</v>
      </c>
      <c r="L113" s="41"/>
      <c r="M113" s="178" t="s">
        <v>19</v>
      </c>
      <c r="N113" s="179" t="s">
        <v>44</v>
      </c>
      <c r="O113" s="66"/>
      <c r="P113" s="180">
        <f>O113*H113</f>
        <v>0</v>
      </c>
      <c r="Q113" s="180">
        <v>0</v>
      </c>
      <c r="R113" s="180">
        <f>Q113*H113</f>
        <v>0</v>
      </c>
      <c r="S113" s="180">
        <v>0</v>
      </c>
      <c r="T113" s="18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2" t="s">
        <v>126</v>
      </c>
      <c r="AT113" s="182" t="s">
        <v>121</v>
      </c>
      <c r="AU113" s="182" t="s">
        <v>83</v>
      </c>
      <c r="AY113" s="19" t="s">
        <v>119</v>
      </c>
      <c r="BE113" s="183">
        <f>IF(N113="základní",J113,0)</f>
        <v>0</v>
      </c>
      <c r="BF113" s="183">
        <f>IF(N113="snížená",J113,0)</f>
        <v>0</v>
      </c>
      <c r="BG113" s="183">
        <f>IF(N113="zákl. přenesená",J113,0)</f>
        <v>0</v>
      </c>
      <c r="BH113" s="183">
        <f>IF(N113="sníž. přenesená",J113,0)</f>
        <v>0</v>
      </c>
      <c r="BI113" s="183">
        <f>IF(N113="nulová",J113,0)</f>
        <v>0</v>
      </c>
      <c r="BJ113" s="19" t="s">
        <v>81</v>
      </c>
      <c r="BK113" s="183">
        <f>ROUND(I113*H113,2)</f>
        <v>0</v>
      </c>
      <c r="BL113" s="19" t="s">
        <v>126</v>
      </c>
      <c r="BM113" s="182" t="s">
        <v>159</v>
      </c>
    </row>
    <row r="114" spans="1:65" s="13" customFormat="1">
      <c r="B114" s="184"/>
      <c r="C114" s="185"/>
      <c r="D114" s="186" t="s">
        <v>128</v>
      </c>
      <c r="E114" s="187" t="s">
        <v>19</v>
      </c>
      <c r="F114" s="188" t="s">
        <v>129</v>
      </c>
      <c r="G114" s="185"/>
      <c r="H114" s="187" t="s">
        <v>19</v>
      </c>
      <c r="I114" s="189"/>
      <c r="J114" s="185"/>
      <c r="K114" s="185"/>
      <c r="L114" s="190"/>
      <c r="M114" s="191"/>
      <c r="N114" s="192"/>
      <c r="O114" s="192"/>
      <c r="P114" s="192"/>
      <c r="Q114" s="192"/>
      <c r="R114" s="192"/>
      <c r="S114" s="192"/>
      <c r="T114" s="193"/>
      <c r="AT114" s="194" t="s">
        <v>128</v>
      </c>
      <c r="AU114" s="194" t="s">
        <v>83</v>
      </c>
      <c r="AV114" s="13" t="s">
        <v>81</v>
      </c>
      <c r="AW114" s="13" t="s">
        <v>35</v>
      </c>
      <c r="AX114" s="13" t="s">
        <v>73</v>
      </c>
      <c r="AY114" s="194" t="s">
        <v>119</v>
      </c>
    </row>
    <row r="115" spans="1:65" s="14" customFormat="1">
      <c r="B115" s="195"/>
      <c r="C115" s="196"/>
      <c r="D115" s="186" t="s">
        <v>128</v>
      </c>
      <c r="E115" s="197" t="s">
        <v>19</v>
      </c>
      <c r="F115" s="198" t="s">
        <v>160</v>
      </c>
      <c r="G115" s="196"/>
      <c r="H115" s="199">
        <v>91.7</v>
      </c>
      <c r="I115" s="200"/>
      <c r="J115" s="196"/>
      <c r="K115" s="196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128</v>
      </c>
      <c r="AU115" s="205" t="s">
        <v>83</v>
      </c>
      <c r="AV115" s="14" t="s">
        <v>83</v>
      </c>
      <c r="AW115" s="14" t="s">
        <v>35</v>
      </c>
      <c r="AX115" s="14" t="s">
        <v>73</v>
      </c>
      <c r="AY115" s="205" t="s">
        <v>119</v>
      </c>
    </row>
    <row r="116" spans="1:65" s="14" customFormat="1">
      <c r="B116" s="195"/>
      <c r="C116" s="196"/>
      <c r="D116" s="186" t="s">
        <v>128</v>
      </c>
      <c r="E116" s="197" t="s">
        <v>19</v>
      </c>
      <c r="F116" s="198" t="s">
        <v>161</v>
      </c>
      <c r="G116" s="196"/>
      <c r="H116" s="199">
        <v>48.6</v>
      </c>
      <c r="I116" s="200"/>
      <c r="J116" s="196"/>
      <c r="K116" s="196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128</v>
      </c>
      <c r="AU116" s="205" t="s">
        <v>83</v>
      </c>
      <c r="AV116" s="14" t="s">
        <v>83</v>
      </c>
      <c r="AW116" s="14" t="s">
        <v>35</v>
      </c>
      <c r="AX116" s="14" t="s">
        <v>73</v>
      </c>
      <c r="AY116" s="205" t="s">
        <v>119</v>
      </c>
    </row>
    <row r="117" spans="1:65" s="15" customFormat="1">
      <c r="B117" s="206"/>
      <c r="C117" s="207"/>
      <c r="D117" s="186" t="s">
        <v>128</v>
      </c>
      <c r="E117" s="208" t="s">
        <v>19</v>
      </c>
      <c r="F117" s="209" t="s">
        <v>162</v>
      </c>
      <c r="G117" s="207"/>
      <c r="H117" s="210">
        <v>140.30000000000001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128</v>
      </c>
      <c r="AU117" s="216" t="s">
        <v>83</v>
      </c>
      <c r="AV117" s="15" t="s">
        <v>135</v>
      </c>
      <c r="AW117" s="15" t="s">
        <v>35</v>
      </c>
      <c r="AX117" s="15" t="s">
        <v>73</v>
      </c>
      <c r="AY117" s="216" t="s">
        <v>119</v>
      </c>
    </row>
    <row r="118" spans="1:65" s="13" customFormat="1">
      <c r="B118" s="184"/>
      <c r="C118" s="185"/>
      <c r="D118" s="186" t="s">
        <v>128</v>
      </c>
      <c r="E118" s="187" t="s">
        <v>19</v>
      </c>
      <c r="F118" s="188" t="s">
        <v>163</v>
      </c>
      <c r="G118" s="185"/>
      <c r="H118" s="187" t="s">
        <v>19</v>
      </c>
      <c r="I118" s="189"/>
      <c r="J118" s="185"/>
      <c r="K118" s="185"/>
      <c r="L118" s="190"/>
      <c r="M118" s="191"/>
      <c r="N118" s="192"/>
      <c r="O118" s="192"/>
      <c r="P118" s="192"/>
      <c r="Q118" s="192"/>
      <c r="R118" s="192"/>
      <c r="S118" s="192"/>
      <c r="T118" s="193"/>
      <c r="AT118" s="194" t="s">
        <v>128</v>
      </c>
      <c r="AU118" s="194" t="s">
        <v>83</v>
      </c>
      <c r="AV118" s="13" t="s">
        <v>81</v>
      </c>
      <c r="AW118" s="13" t="s">
        <v>35</v>
      </c>
      <c r="AX118" s="13" t="s">
        <v>73</v>
      </c>
      <c r="AY118" s="194" t="s">
        <v>119</v>
      </c>
    </row>
    <row r="119" spans="1:65" s="14" customFormat="1">
      <c r="B119" s="195"/>
      <c r="C119" s="196"/>
      <c r="D119" s="186" t="s">
        <v>128</v>
      </c>
      <c r="E119" s="197" t="s">
        <v>19</v>
      </c>
      <c r="F119" s="198" t="s">
        <v>164</v>
      </c>
      <c r="G119" s="196"/>
      <c r="H119" s="199">
        <v>63.6</v>
      </c>
      <c r="I119" s="200"/>
      <c r="J119" s="196"/>
      <c r="K119" s="196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128</v>
      </c>
      <c r="AU119" s="205" t="s">
        <v>83</v>
      </c>
      <c r="AV119" s="14" t="s">
        <v>83</v>
      </c>
      <c r="AW119" s="14" t="s">
        <v>35</v>
      </c>
      <c r="AX119" s="14" t="s">
        <v>73</v>
      </c>
      <c r="AY119" s="205" t="s">
        <v>119</v>
      </c>
    </row>
    <row r="120" spans="1:65" s="15" customFormat="1">
      <c r="B120" s="206"/>
      <c r="C120" s="207"/>
      <c r="D120" s="186" t="s">
        <v>128</v>
      </c>
      <c r="E120" s="208" t="s">
        <v>19</v>
      </c>
      <c r="F120" s="209" t="s">
        <v>162</v>
      </c>
      <c r="G120" s="207"/>
      <c r="H120" s="210">
        <v>63.6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128</v>
      </c>
      <c r="AU120" s="216" t="s">
        <v>83</v>
      </c>
      <c r="AV120" s="15" t="s">
        <v>135</v>
      </c>
      <c r="AW120" s="15" t="s">
        <v>35</v>
      </c>
      <c r="AX120" s="15" t="s">
        <v>73</v>
      </c>
      <c r="AY120" s="216" t="s">
        <v>119</v>
      </c>
    </row>
    <row r="121" spans="1:65" s="16" customFormat="1">
      <c r="B121" s="217"/>
      <c r="C121" s="218"/>
      <c r="D121" s="186" t="s">
        <v>128</v>
      </c>
      <c r="E121" s="219" t="s">
        <v>19</v>
      </c>
      <c r="F121" s="220" t="s">
        <v>165</v>
      </c>
      <c r="G121" s="218"/>
      <c r="H121" s="221">
        <v>203.9</v>
      </c>
      <c r="I121" s="222"/>
      <c r="J121" s="218"/>
      <c r="K121" s="218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128</v>
      </c>
      <c r="AU121" s="227" t="s">
        <v>83</v>
      </c>
      <c r="AV121" s="16" t="s">
        <v>126</v>
      </c>
      <c r="AW121" s="16" t="s">
        <v>35</v>
      </c>
      <c r="AX121" s="16" t="s">
        <v>81</v>
      </c>
      <c r="AY121" s="227" t="s">
        <v>119</v>
      </c>
    </row>
    <row r="122" spans="1:65" s="2" customFormat="1" ht="24.2" customHeight="1">
      <c r="A122" s="36"/>
      <c r="B122" s="37"/>
      <c r="C122" s="171" t="s">
        <v>166</v>
      </c>
      <c r="D122" s="171" t="s">
        <v>121</v>
      </c>
      <c r="E122" s="172" t="s">
        <v>167</v>
      </c>
      <c r="F122" s="173" t="s">
        <v>168</v>
      </c>
      <c r="G122" s="174" t="s">
        <v>158</v>
      </c>
      <c r="H122" s="175">
        <v>6.7</v>
      </c>
      <c r="I122" s="176"/>
      <c r="J122" s="177">
        <f>ROUND(I122*H122,2)</f>
        <v>0</v>
      </c>
      <c r="K122" s="173" t="s">
        <v>125</v>
      </c>
      <c r="L122" s="41"/>
      <c r="M122" s="178" t="s">
        <v>19</v>
      </c>
      <c r="N122" s="179" t="s">
        <v>44</v>
      </c>
      <c r="O122" s="66"/>
      <c r="P122" s="180">
        <f>O122*H122</f>
        <v>0</v>
      </c>
      <c r="Q122" s="180">
        <v>0</v>
      </c>
      <c r="R122" s="180">
        <f>Q122*H122</f>
        <v>0</v>
      </c>
      <c r="S122" s="180">
        <v>0</v>
      </c>
      <c r="T122" s="181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2" t="s">
        <v>126</v>
      </c>
      <c r="AT122" s="182" t="s">
        <v>121</v>
      </c>
      <c r="AU122" s="182" t="s">
        <v>83</v>
      </c>
      <c r="AY122" s="19" t="s">
        <v>119</v>
      </c>
      <c r="BE122" s="183">
        <f>IF(N122="základní",J122,0)</f>
        <v>0</v>
      </c>
      <c r="BF122" s="183">
        <f>IF(N122="snížená",J122,0)</f>
        <v>0</v>
      </c>
      <c r="BG122" s="183">
        <f>IF(N122="zákl. přenesená",J122,0)</f>
        <v>0</v>
      </c>
      <c r="BH122" s="183">
        <f>IF(N122="sníž. přenesená",J122,0)</f>
        <v>0</v>
      </c>
      <c r="BI122" s="183">
        <f>IF(N122="nulová",J122,0)</f>
        <v>0</v>
      </c>
      <c r="BJ122" s="19" t="s">
        <v>81</v>
      </c>
      <c r="BK122" s="183">
        <f>ROUND(I122*H122,2)</f>
        <v>0</v>
      </c>
      <c r="BL122" s="19" t="s">
        <v>126</v>
      </c>
      <c r="BM122" s="182" t="s">
        <v>169</v>
      </c>
    </row>
    <row r="123" spans="1:65" s="13" customFormat="1">
      <c r="B123" s="184"/>
      <c r="C123" s="185"/>
      <c r="D123" s="186" t="s">
        <v>128</v>
      </c>
      <c r="E123" s="187" t="s">
        <v>19</v>
      </c>
      <c r="F123" s="188" t="s">
        <v>129</v>
      </c>
      <c r="G123" s="185"/>
      <c r="H123" s="187" t="s">
        <v>19</v>
      </c>
      <c r="I123" s="189"/>
      <c r="J123" s="185"/>
      <c r="K123" s="185"/>
      <c r="L123" s="190"/>
      <c r="M123" s="191"/>
      <c r="N123" s="192"/>
      <c r="O123" s="192"/>
      <c r="P123" s="192"/>
      <c r="Q123" s="192"/>
      <c r="R123" s="192"/>
      <c r="S123" s="192"/>
      <c r="T123" s="193"/>
      <c r="AT123" s="194" t="s">
        <v>128</v>
      </c>
      <c r="AU123" s="194" t="s">
        <v>83</v>
      </c>
      <c r="AV123" s="13" t="s">
        <v>81</v>
      </c>
      <c r="AW123" s="13" t="s">
        <v>35</v>
      </c>
      <c r="AX123" s="13" t="s">
        <v>73</v>
      </c>
      <c r="AY123" s="194" t="s">
        <v>119</v>
      </c>
    </row>
    <row r="124" spans="1:65" s="14" customFormat="1">
      <c r="B124" s="195"/>
      <c r="C124" s="196"/>
      <c r="D124" s="186" t="s">
        <v>128</v>
      </c>
      <c r="E124" s="197" t="s">
        <v>19</v>
      </c>
      <c r="F124" s="198" t="s">
        <v>170</v>
      </c>
      <c r="G124" s="196"/>
      <c r="H124" s="199">
        <v>6.7</v>
      </c>
      <c r="I124" s="200"/>
      <c r="J124" s="196"/>
      <c r="K124" s="196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128</v>
      </c>
      <c r="AU124" s="205" t="s">
        <v>83</v>
      </c>
      <c r="AV124" s="14" t="s">
        <v>83</v>
      </c>
      <c r="AW124" s="14" t="s">
        <v>35</v>
      </c>
      <c r="AX124" s="14" t="s">
        <v>81</v>
      </c>
      <c r="AY124" s="205" t="s">
        <v>119</v>
      </c>
    </row>
    <row r="125" spans="1:65" s="2" customFormat="1" ht="24.2" customHeight="1">
      <c r="A125" s="36"/>
      <c r="B125" s="37"/>
      <c r="C125" s="171" t="s">
        <v>171</v>
      </c>
      <c r="D125" s="171" t="s">
        <v>121</v>
      </c>
      <c r="E125" s="172" t="s">
        <v>172</v>
      </c>
      <c r="F125" s="173" t="s">
        <v>173</v>
      </c>
      <c r="G125" s="174" t="s">
        <v>158</v>
      </c>
      <c r="H125" s="175">
        <v>6.7</v>
      </c>
      <c r="I125" s="176"/>
      <c r="J125" s="177">
        <f>ROUND(I125*H125,2)</f>
        <v>0</v>
      </c>
      <c r="K125" s="173" t="s">
        <v>19</v>
      </c>
      <c r="L125" s="41"/>
      <c r="M125" s="178" t="s">
        <v>19</v>
      </c>
      <c r="N125" s="179" t="s">
        <v>44</v>
      </c>
      <c r="O125" s="66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2" t="s">
        <v>126</v>
      </c>
      <c r="AT125" s="182" t="s">
        <v>121</v>
      </c>
      <c r="AU125" s="182" t="s">
        <v>83</v>
      </c>
      <c r="AY125" s="19" t="s">
        <v>119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9" t="s">
        <v>81</v>
      </c>
      <c r="BK125" s="183">
        <f>ROUND(I125*H125,2)</f>
        <v>0</v>
      </c>
      <c r="BL125" s="19" t="s">
        <v>126</v>
      </c>
      <c r="BM125" s="182" t="s">
        <v>174</v>
      </c>
    </row>
    <row r="126" spans="1:65" s="14" customFormat="1">
      <c r="B126" s="195"/>
      <c r="C126" s="196"/>
      <c r="D126" s="186" t="s">
        <v>128</v>
      </c>
      <c r="E126" s="197" t="s">
        <v>19</v>
      </c>
      <c r="F126" s="198" t="s">
        <v>175</v>
      </c>
      <c r="G126" s="196"/>
      <c r="H126" s="199">
        <v>6.7</v>
      </c>
      <c r="I126" s="200"/>
      <c r="J126" s="196"/>
      <c r="K126" s="196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128</v>
      </c>
      <c r="AU126" s="205" t="s">
        <v>83</v>
      </c>
      <c r="AV126" s="14" t="s">
        <v>83</v>
      </c>
      <c r="AW126" s="14" t="s">
        <v>35</v>
      </c>
      <c r="AX126" s="14" t="s">
        <v>81</v>
      </c>
      <c r="AY126" s="205" t="s">
        <v>119</v>
      </c>
    </row>
    <row r="127" spans="1:65" s="2" customFormat="1" ht="24.2" customHeight="1">
      <c r="A127" s="36"/>
      <c r="B127" s="37"/>
      <c r="C127" s="171" t="s">
        <v>176</v>
      </c>
      <c r="D127" s="171" t="s">
        <v>121</v>
      </c>
      <c r="E127" s="172" t="s">
        <v>177</v>
      </c>
      <c r="F127" s="173" t="s">
        <v>178</v>
      </c>
      <c r="G127" s="174" t="s">
        <v>158</v>
      </c>
      <c r="H127" s="175">
        <v>210.6</v>
      </c>
      <c r="I127" s="176"/>
      <c r="J127" s="177">
        <f>ROUND(I127*H127,2)</f>
        <v>0</v>
      </c>
      <c r="K127" s="173" t="s">
        <v>19</v>
      </c>
      <c r="L127" s="41"/>
      <c r="M127" s="178" t="s">
        <v>19</v>
      </c>
      <c r="N127" s="179" t="s">
        <v>44</v>
      </c>
      <c r="O127" s="66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2" t="s">
        <v>126</v>
      </c>
      <c r="AT127" s="182" t="s">
        <v>121</v>
      </c>
      <c r="AU127" s="182" t="s">
        <v>83</v>
      </c>
      <c r="AY127" s="19" t="s">
        <v>119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9" t="s">
        <v>81</v>
      </c>
      <c r="BK127" s="183">
        <f>ROUND(I127*H127,2)</f>
        <v>0</v>
      </c>
      <c r="BL127" s="19" t="s">
        <v>126</v>
      </c>
      <c r="BM127" s="182" t="s">
        <v>179</v>
      </c>
    </row>
    <row r="128" spans="1:65" s="14" customFormat="1">
      <c r="B128" s="195"/>
      <c r="C128" s="196"/>
      <c r="D128" s="186" t="s">
        <v>128</v>
      </c>
      <c r="E128" s="197" t="s">
        <v>19</v>
      </c>
      <c r="F128" s="198" t="s">
        <v>180</v>
      </c>
      <c r="G128" s="196"/>
      <c r="H128" s="199">
        <v>203.9</v>
      </c>
      <c r="I128" s="200"/>
      <c r="J128" s="196"/>
      <c r="K128" s="196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128</v>
      </c>
      <c r="AU128" s="205" t="s">
        <v>83</v>
      </c>
      <c r="AV128" s="14" t="s">
        <v>83</v>
      </c>
      <c r="AW128" s="14" t="s">
        <v>35</v>
      </c>
      <c r="AX128" s="14" t="s">
        <v>73</v>
      </c>
      <c r="AY128" s="205" t="s">
        <v>119</v>
      </c>
    </row>
    <row r="129" spans="1:65" s="14" customFormat="1">
      <c r="B129" s="195"/>
      <c r="C129" s="196"/>
      <c r="D129" s="186" t="s">
        <v>128</v>
      </c>
      <c r="E129" s="197" t="s">
        <v>19</v>
      </c>
      <c r="F129" s="198" t="s">
        <v>175</v>
      </c>
      <c r="G129" s="196"/>
      <c r="H129" s="199">
        <v>6.7</v>
      </c>
      <c r="I129" s="200"/>
      <c r="J129" s="196"/>
      <c r="K129" s="196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128</v>
      </c>
      <c r="AU129" s="205" t="s">
        <v>83</v>
      </c>
      <c r="AV129" s="14" t="s">
        <v>83</v>
      </c>
      <c r="AW129" s="14" t="s">
        <v>35</v>
      </c>
      <c r="AX129" s="14" t="s">
        <v>73</v>
      </c>
      <c r="AY129" s="205" t="s">
        <v>119</v>
      </c>
    </row>
    <row r="130" spans="1:65" s="16" customFormat="1">
      <c r="B130" s="217"/>
      <c r="C130" s="218"/>
      <c r="D130" s="186" t="s">
        <v>128</v>
      </c>
      <c r="E130" s="219" t="s">
        <v>19</v>
      </c>
      <c r="F130" s="220" t="s">
        <v>165</v>
      </c>
      <c r="G130" s="218"/>
      <c r="H130" s="221">
        <v>210.6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128</v>
      </c>
      <c r="AU130" s="227" t="s">
        <v>83</v>
      </c>
      <c r="AV130" s="16" t="s">
        <v>126</v>
      </c>
      <c r="AW130" s="16" t="s">
        <v>35</v>
      </c>
      <c r="AX130" s="16" t="s">
        <v>81</v>
      </c>
      <c r="AY130" s="227" t="s">
        <v>119</v>
      </c>
    </row>
    <row r="131" spans="1:65" s="2" customFormat="1" ht="37.9" customHeight="1">
      <c r="A131" s="36"/>
      <c r="B131" s="37"/>
      <c r="C131" s="171" t="s">
        <v>181</v>
      </c>
      <c r="D131" s="171" t="s">
        <v>121</v>
      </c>
      <c r="E131" s="172" t="s">
        <v>182</v>
      </c>
      <c r="F131" s="173" t="s">
        <v>183</v>
      </c>
      <c r="G131" s="174" t="s">
        <v>158</v>
      </c>
      <c r="H131" s="175">
        <v>842.4</v>
      </c>
      <c r="I131" s="176"/>
      <c r="J131" s="177">
        <f>ROUND(I131*H131,2)</f>
        <v>0</v>
      </c>
      <c r="K131" s="173" t="s">
        <v>19</v>
      </c>
      <c r="L131" s="41"/>
      <c r="M131" s="178" t="s">
        <v>19</v>
      </c>
      <c r="N131" s="179" t="s">
        <v>44</v>
      </c>
      <c r="O131" s="66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2" t="s">
        <v>126</v>
      </c>
      <c r="AT131" s="182" t="s">
        <v>121</v>
      </c>
      <c r="AU131" s="182" t="s">
        <v>83</v>
      </c>
      <c r="AY131" s="19" t="s">
        <v>119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9" t="s">
        <v>81</v>
      </c>
      <c r="BK131" s="183">
        <f>ROUND(I131*H131,2)</f>
        <v>0</v>
      </c>
      <c r="BL131" s="19" t="s">
        <v>126</v>
      </c>
      <c r="BM131" s="182" t="s">
        <v>184</v>
      </c>
    </row>
    <row r="132" spans="1:65" s="14" customFormat="1">
      <c r="B132" s="195"/>
      <c r="C132" s="196"/>
      <c r="D132" s="186" t="s">
        <v>128</v>
      </c>
      <c r="E132" s="197" t="s">
        <v>19</v>
      </c>
      <c r="F132" s="198" t="s">
        <v>185</v>
      </c>
      <c r="G132" s="196"/>
      <c r="H132" s="199">
        <v>842.4</v>
      </c>
      <c r="I132" s="200"/>
      <c r="J132" s="196"/>
      <c r="K132" s="196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128</v>
      </c>
      <c r="AU132" s="205" t="s">
        <v>83</v>
      </c>
      <c r="AV132" s="14" t="s">
        <v>83</v>
      </c>
      <c r="AW132" s="14" t="s">
        <v>35</v>
      </c>
      <c r="AX132" s="14" t="s">
        <v>81</v>
      </c>
      <c r="AY132" s="205" t="s">
        <v>119</v>
      </c>
    </row>
    <row r="133" spans="1:65" s="2" customFormat="1" ht="24.2" customHeight="1">
      <c r="A133" s="36"/>
      <c r="B133" s="37"/>
      <c r="C133" s="171" t="s">
        <v>186</v>
      </c>
      <c r="D133" s="171" t="s">
        <v>121</v>
      </c>
      <c r="E133" s="172" t="s">
        <v>187</v>
      </c>
      <c r="F133" s="173" t="s">
        <v>188</v>
      </c>
      <c r="G133" s="174" t="s">
        <v>158</v>
      </c>
      <c r="H133" s="175">
        <v>217.3</v>
      </c>
      <c r="I133" s="176"/>
      <c r="J133" s="177">
        <f>ROUND(I133*H133,2)</f>
        <v>0</v>
      </c>
      <c r="K133" s="173" t="s">
        <v>19</v>
      </c>
      <c r="L133" s="41"/>
      <c r="M133" s="178" t="s">
        <v>19</v>
      </c>
      <c r="N133" s="179" t="s">
        <v>44</v>
      </c>
      <c r="O133" s="6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2" t="s">
        <v>126</v>
      </c>
      <c r="AT133" s="182" t="s">
        <v>121</v>
      </c>
      <c r="AU133" s="182" t="s">
        <v>83</v>
      </c>
      <c r="AY133" s="19" t="s">
        <v>119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9" t="s">
        <v>81</v>
      </c>
      <c r="BK133" s="183">
        <f>ROUND(I133*H133,2)</f>
        <v>0</v>
      </c>
      <c r="BL133" s="19" t="s">
        <v>126</v>
      </c>
      <c r="BM133" s="182" t="s">
        <v>189</v>
      </c>
    </row>
    <row r="134" spans="1:65" s="14" customFormat="1">
      <c r="B134" s="195"/>
      <c r="C134" s="196"/>
      <c r="D134" s="186" t="s">
        <v>128</v>
      </c>
      <c r="E134" s="197" t="s">
        <v>19</v>
      </c>
      <c r="F134" s="198" t="s">
        <v>190</v>
      </c>
      <c r="G134" s="196"/>
      <c r="H134" s="199">
        <v>210.6</v>
      </c>
      <c r="I134" s="200"/>
      <c r="J134" s="196"/>
      <c r="K134" s="196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128</v>
      </c>
      <c r="AU134" s="205" t="s">
        <v>83</v>
      </c>
      <c r="AV134" s="14" t="s">
        <v>83</v>
      </c>
      <c r="AW134" s="14" t="s">
        <v>35</v>
      </c>
      <c r="AX134" s="14" t="s">
        <v>73</v>
      </c>
      <c r="AY134" s="205" t="s">
        <v>119</v>
      </c>
    </row>
    <row r="135" spans="1:65" s="14" customFormat="1">
      <c r="B135" s="195"/>
      <c r="C135" s="196"/>
      <c r="D135" s="186" t="s">
        <v>128</v>
      </c>
      <c r="E135" s="197" t="s">
        <v>19</v>
      </c>
      <c r="F135" s="198" t="s">
        <v>175</v>
      </c>
      <c r="G135" s="196"/>
      <c r="H135" s="199">
        <v>6.7</v>
      </c>
      <c r="I135" s="200"/>
      <c r="J135" s="196"/>
      <c r="K135" s="196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128</v>
      </c>
      <c r="AU135" s="205" t="s">
        <v>83</v>
      </c>
      <c r="AV135" s="14" t="s">
        <v>83</v>
      </c>
      <c r="AW135" s="14" t="s">
        <v>35</v>
      </c>
      <c r="AX135" s="14" t="s">
        <v>73</v>
      </c>
      <c r="AY135" s="205" t="s">
        <v>119</v>
      </c>
    </row>
    <row r="136" spans="1:65" s="16" customFormat="1">
      <c r="B136" s="217"/>
      <c r="C136" s="218"/>
      <c r="D136" s="186" t="s">
        <v>128</v>
      </c>
      <c r="E136" s="219" t="s">
        <v>19</v>
      </c>
      <c r="F136" s="220" t="s">
        <v>165</v>
      </c>
      <c r="G136" s="218"/>
      <c r="H136" s="221">
        <v>217.29999999999998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128</v>
      </c>
      <c r="AU136" s="227" t="s">
        <v>83</v>
      </c>
      <c r="AV136" s="16" t="s">
        <v>126</v>
      </c>
      <c r="AW136" s="16" t="s">
        <v>35</v>
      </c>
      <c r="AX136" s="16" t="s">
        <v>81</v>
      </c>
      <c r="AY136" s="227" t="s">
        <v>119</v>
      </c>
    </row>
    <row r="137" spans="1:65" s="2" customFormat="1" ht="14.45" customHeight="1">
      <c r="A137" s="36"/>
      <c r="B137" s="37"/>
      <c r="C137" s="171" t="s">
        <v>191</v>
      </c>
      <c r="D137" s="171" t="s">
        <v>121</v>
      </c>
      <c r="E137" s="172" t="s">
        <v>192</v>
      </c>
      <c r="F137" s="173" t="s">
        <v>193</v>
      </c>
      <c r="G137" s="174" t="s">
        <v>194</v>
      </c>
      <c r="H137" s="175">
        <v>403.2</v>
      </c>
      <c r="I137" s="176"/>
      <c r="J137" s="177">
        <f>ROUND(I137*H137,2)</f>
        <v>0</v>
      </c>
      <c r="K137" s="173" t="s">
        <v>19</v>
      </c>
      <c r="L137" s="41"/>
      <c r="M137" s="178" t="s">
        <v>19</v>
      </c>
      <c r="N137" s="179" t="s">
        <v>44</v>
      </c>
      <c r="O137" s="66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2" t="s">
        <v>126</v>
      </c>
      <c r="AT137" s="182" t="s">
        <v>121</v>
      </c>
      <c r="AU137" s="182" t="s">
        <v>83</v>
      </c>
      <c r="AY137" s="19" t="s">
        <v>119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9" t="s">
        <v>81</v>
      </c>
      <c r="BK137" s="183">
        <f>ROUND(I137*H137,2)</f>
        <v>0</v>
      </c>
      <c r="BL137" s="19" t="s">
        <v>126</v>
      </c>
      <c r="BM137" s="182" t="s">
        <v>195</v>
      </c>
    </row>
    <row r="138" spans="1:65" s="14" customFormat="1">
      <c r="B138" s="195"/>
      <c r="C138" s="196"/>
      <c r="D138" s="186" t="s">
        <v>128</v>
      </c>
      <c r="E138" s="197" t="s">
        <v>19</v>
      </c>
      <c r="F138" s="198" t="s">
        <v>196</v>
      </c>
      <c r="G138" s="196"/>
      <c r="H138" s="199">
        <v>391.14</v>
      </c>
      <c r="I138" s="200"/>
      <c r="J138" s="196"/>
      <c r="K138" s="196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128</v>
      </c>
      <c r="AU138" s="205" t="s">
        <v>83</v>
      </c>
      <c r="AV138" s="14" t="s">
        <v>83</v>
      </c>
      <c r="AW138" s="14" t="s">
        <v>35</v>
      </c>
      <c r="AX138" s="14" t="s">
        <v>73</v>
      </c>
      <c r="AY138" s="205" t="s">
        <v>119</v>
      </c>
    </row>
    <row r="139" spans="1:65" s="14" customFormat="1">
      <c r="B139" s="195"/>
      <c r="C139" s="196"/>
      <c r="D139" s="186" t="s">
        <v>128</v>
      </c>
      <c r="E139" s="197" t="s">
        <v>19</v>
      </c>
      <c r="F139" s="198" t="s">
        <v>197</v>
      </c>
      <c r="G139" s="196"/>
      <c r="H139" s="199">
        <v>12.06</v>
      </c>
      <c r="I139" s="200"/>
      <c r="J139" s="196"/>
      <c r="K139" s="196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128</v>
      </c>
      <c r="AU139" s="205" t="s">
        <v>83</v>
      </c>
      <c r="AV139" s="14" t="s">
        <v>83</v>
      </c>
      <c r="AW139" s="14" t="s">
        <v>35</v>
      </c>
      <c r="AX139" s="14" t="s">
        <v>73</v>
      </c>
      <c r="AY139" s="205" t="s">
        <v>119</v>
      </c>
    </row>
    <row r="140" spans="1:65" s="16" customFormat="1">
      <c r="B140" s="217"/>
      <c r="C140" s="218"/>
      <c r="D140" s="186" t="s">
        <v>128</v>
      </c>
      <c r="E140" s="219" t="s">
        <v>19</v>
      </c>
      <c r="F140" s="220" t="s">
        <v>165</v>
      </c>
      <c r="G140" s="218"/>
      <c r="H140" s="221">
        <v>403.2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128</v>
      </c>
      <c r="AU140" s="227" t="s">
        <v>83</v>
      </c>
      <c r="AV140" s="16" t="s">
        <v>126</v>
      </c>
      <c r="AW140" s="16" t="s">
        <v>35</v>
      </c>
      <c r="AX140" s="16" t="s">
        <v>81</v>
      </c>
      <c r="AY140" s="227" t="s">
        <v>119</v>
      </c>
    </row>
    <row r="141" spans="1:65" s="2" customFormat="1" ht="24.2" customHeight="1">
      <c r="A141" s="36"/>
      <c r="B141" s="37"/>
      <c r="C141" s="171" t="s">
        <v>198</v>
      </c>
      <c r="D141" s="171" t="s">
        <v>121</v>
      </c>
      <c r="E141" s="172" t="s">
        <v>199</v>
      </c>
      <c r="F141" s="173" t="s">
        <v>200</v>
      </c>
      <c r="G141" s="174" t="s">
        <v>124</v>
      </c>
      <c r="H141" s="175">
        <v>7</v>
      </c>
      <c r="I141" s="176"/>
      <c r="J141" s="177">
        <f>ROUND(I141*H141,2)</f>
        <v>0</v>
      </c>
      <c r="K141" s="173" t="s">
        <v>19</v>
      </c>
      <c r="L141" s="41"/>
      <c r="M141" s="178" t="s">
        <v>19</v>
      </c>
      <c r="N141" s="179" t="s">
        <v>44</v>
      </c>
      <c r="O141" s="66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2" t="s">
        <v>126</v>
      </c>
      <c r="AT141" s="182" t="s">
        <v>121</v>
      </c>
      <c r="AU141" s="182" t="s">
        <v>83</v>
      </c>
      <c r="AY141" s="19" t="s">
        <v>119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9" t="s">
        <v>81</v>
      </c>
      <c r="BK141" s="183">
        <f>ROUND(I141*H141,2)</f>
        <v>0</v>
      </c>
      <c r="BL141" s="19" t="s">
        <v>126</v>
      </c>
      <c r="BM141" s="182" t="s">
        <v>201</v>
      </c>
    </row>
    <row r="142" spans="1:65" s="13" customFormat="1">
      <c r="B142" s="184"/>
      <c r="C142" s="185"/>
      <c r="D142" s="186" t="s">
        <v>128</v>
      </c>
      <c r="E142" s="187" t="s">
        <v>19</v>
      </c>
      <c r="F142" s="188" t="s">
        <v>129</v>
      </c>
      <c r="G142" s="185"/>
      <c r="H142" s="187" t="s">
        <v>19</v>
      </c>
      <c r="I142" s="189"/>
      <c r="J142" s="185"/>
      <c r="K142" s="185"/>
      <c r="L142" s="190"/>
      <c r="M142" s="191"/>
      <c r="N142" s="192"/>
      <c r="O142" s="192"/>
      <c r="P142" s="192"/>
      <c r="Q142" s="192"/>
      <c r="R142" s="192"/>
      <c r="S142" s="192"/>
      <c r="T142" s="193"/>
      <c r="AT142" s="194" t="s">
        <v>128</v>
      </c>
      <c r="AU142" s="194" t="s">
        <v>83</v>
      </c>
      <c r="AV142" s="13" t="s">
        <v>81</v>
      </c>
      <c r="AW142" s="13" t="s">
        <v>35</v>
      </c>
      <c r="AX142" s="13" t="s">
        <v>73</v>
      </c>
      <c r="AY142" s="194" t="s">
        <v>119</v>
      </c>
    </row>
    <row r="143" spans="1:65" s="14" customFormat="1">
      <c r="B143" s="195"/>
      <c r="C143" s="196"/>
      <c r="D143" s="186" t="s">
        <v>128</v>
      </c>
      <c r="E143" s="197" t="s">
        <v>19</v>
      </c>
      <c r="F143" s="198" t="s">
        <v>202</v>
      </c>
      <c r="G143" s="196"/>
      <c r="H143" s="199">
        <v>7</v>
      </c>
      <c r="I143" s="200"/>
      <c r="J143" s="196"/>
      <c r="K143" s="196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128</v>
      </c>
      <c r="AU143" s="205" t="s">
        <v>83</v>
      </c>
      <c r="AV143" s="14" t="s">
        <v>83</v>
      </c>
      <c r="AW143" s="14" t="s">
        <v>35</v>
      </c>
      <c r="AX143" s="14" t="s">
        <v>81</v>
      </c>
      <c r="AY143" s="205" t="s">
        <v>119</v>
      </c>
    </row>
    <row r="144" spans="1:65" s="2" customFormat="1" ht="14.45" customHeight="1">
      <c r="A144" s="36"/>
      <c r="B144" s="37"/>
      <c r="C144" s="228" t="s">
        <v>8</v>
      </c>
      <c r="D144" s="228" t="s">
        <v>203</v>
      </c>
      <c r="E144" s="229" t="s">
        <v>204</v>
      </c>
      <c r="F144" s="230" t="s">
        <v>205</v>
      </c>
      <c r="G144" s="231" t="s">
        <v>194</v>
      </c>
      <c r="H144" s="232">
        <v>1.26</v>
      </c>
      <c r="I144" s="233"/>
      <c r="J144" s="234">
        <f>ROUND(I144*H144,2)</f>
        <v>0</v>
      </c>
      <c r="K144" s="230" t="s">
        <v>125</v>
      </c>
      <c r="L144" s="235"/>
      <c r="M144" s="236" t="s">
        <v>19</v>
      </c>
      <c r="N144" s="237" t="s">
        <v>44</v>
      </c>
      <c r="O144" s="66"/>
      <c r="P144" s="180">
        <f>O144*H144</f>
        <v>0</v>
      </c>
      <c r="Q144" s="180">
        <v>1</v>
      </c>
      <c r="R144" s="180">
        <f>Q144*H144</f>
        <v>1.26</v>
      </c>
      <c r="S144" s="180">
        <v>0</v>
      </c>
      <c r="T144" s="18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2" t="s">
        <v>166</v>
      </c>
      <c r="AT144" s="182" t="s">
        <v>203</v>
      </c>
      <c r="AU144" s="182" t="s">
        <v>83</v>
      </c>
      <c r="AY144" s="19" t="s">
        <v>119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9" t="s">
        <v>81</v>
      </c>
      <c r="BK144" s="183">
        <f>ROUND(I144*H144,2)</f>
        <v>0</v>
      </c>
      <c r="BL144" s="19" t="s">
        <v>126</v>
      </c>
      <c r="BM144" s="182" t="s">
        <v>206</v>
      </c>
    </row>
    <row r="145" spans="1:65" s="14" customFormat="1">
      <c r="B145" s="195"/>
      <c r="C145" s="196"/>
      <c r="D145" s="186" t="s">
        <v>128</v>
      </c>
      <c r="E145" s="197" t="s">
        <v>19</v>
      </c>
      <c r="F145" s="198" t="s">
        <v>207</v>
      </c>
      <c r="G145" s="196"/>
      <c r="H145" s="199">
        <v>1.26</v>
      </c>
      <c r="I145" s="200"/>
      <c r="J145" s="196"/>
      <c r="K145" s="196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128</v>
      </c>
      <c r="AU145" s="205" t="s">
        <v>83</v>
      </c>
      <c r="AV145" s="14" t="s">
        <v>83</v>
      </c>
      <c r="AW145" s="14" t="s">
        <v>35</v>
      </c>
      <c r="AX145" s="14" t="s">
        <v>81</v>
      </c>
      <c r="AY145" s="205" t="s">
        <v>119</v>
      </c>
    </row>
    <row r="146" spans="1:65" s="2" customFormat="1" ht="24.2" customHeight="1">
      <c r="A146" s="36"/>
      <c r="B146" s="37"/>
      <c r="C146" s="171" t="s">
        <v>208</v>
      </c>
      <c r="D146" s="171" t="s">
        <v>121</v>
      </c>
      <c r="E146" s="172" t="s">
        <v>209</v>
      </c>
      <c r="F146" s="173" t="s">
        <v>210</v>
      </c>
      <c r="G146" s="174" t="s">
        <v>124</v>
      </c>
      <c r="H146" s="175">
        <v>7</v>
      </c>
      <c r="I146" s="176"/>
      <c r="J146" s="177">
        <f>ROUND(I146*H146,2)</f>
        <v>0</v>
      </c>
      <c r="K146" s="173" t="s">
        <v>125</v>
      </c>
      <c r="L146" s="41"/>
      <c r="M146" s="178" t="s">
        <v>19</v>
      </c>
      <c r="N146" s="179" t="s">
        <v>44</v>
      </c>
      <c r="O146" s="66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2" t="s">
        <v>126</v>
      </c>
      <c r="AT146" s="182" t="s">
        <v>121</v>
      </c>
      <c r="AU146" s="182" t="s">
        <v>83</v>
      </c>
      <c r="AY146" s="19" t="s">
        <v>119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9" t="s">
        <v>81</v>
      </c>
      <c r="BK146" s="183">
        <f>ROUND(I146*H146,2)</f>
        <v>0</v>
      </c>
      <c r="BL146" s="19" t="s">
        <v>126</v>
      </c>
      <c r="BM146" s="182" t="s">
        <v>211</v>
      </c>
    </row>
    <row r="147" spans="1:65" s="13" customFormat="1">
      <c r="B147" s="184"/>
      <c r="C147" s="185"/>
      <c r="D147" s="186" t="s">
        <v>128</v>
      </c>
      <c r="E147" s="187" t="s">
        <v>19</v>
      </c>
      <c r="F147" s="188" t="s">
        <v>129</v>
      </c>
      <c r="G147" s="185"/>
      <c r="H147" s="187" t="s">
        <v>19</v>
      </c>
      <c r="I147" s="189"/>
      <c r="J147" s="185"/>
      <c r="K147" s="185"/>
      <c r="L147" s="190"/>
      <c r="M147" s="191"/>
      <c r="N147" s="192"/>
      <c r="O147" s="192"/>
      <c r="P147" s="192"/>
      <c r="Q147" s="192"/>
      <c r="R147" s="192"/>
      <c r="S147" s="192"/>
      <c r="T147" s="193"/>
      <c r="AT147" s="194" t="s">
        <v>128</v>
      </c>
      <c r="AU147" s="194" t="s">
        <v>83</v>
      </c>
      <c r="AV147" s="13" t="s">
        <v>81</v>
      </c>
      <c r="AW147" s="13" t="s">
        <v>35</v>
      </c>
      <c r="AX147" s="13" t="s">
        <v>73</v>
      </c>
      <c r="AY147" s="194" t="s">
        <v>119</v>
      </c>
    </row>
    <row r="148" spans="1:65" s="14" customFormat="1">
      <c r="B148" s="195"/>
      <c r="C148" s="196"/>
      <c r="D148" s="186" t="s">
        <v>128</v>
      </c>
      <c r="E148" s="197" t="s">
        <v>19</v>
      </c>
      <c r="F148" s="198" t="s">
        <v>202</v>
      </c>
      <c r="G148" s="196"/>
      <c r="H148" s="199">
        <v>7</v>
      </c>
      <c r="I148" s="200"/>
      <c r="J148" s="196"/>
      <c r="K148" s="196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128</v>
      </c>
      <c r="AU148" s="205" t="s">
        <v>83</v>
      </c>
      <c r="AV148" s="14" t="s">
        <v>83</v>
      </c>
      <c r="AW148" s="14" t="s">
        <v>35</v>
      </c>
      <c r="AX148" s="14" t="s">
        <v>81</v>
      </c>
      <c r="AY148" s="205" t="s">
        <v>119</v>
      </c>
    </row>
    <row r="149" spans="1:65" s="2" customFormat="1" ht="14.45" customHeight="1">
      <c r="A149" s="36"/>
      <c r="B149" s="37"/>
      <c r="C149" s="228" t="s">
        <v>212</v>
      </c>
      <c r="D149" s="228" t="s">
        <v>203</v>
      </c>
      <c r="E149" s="229" t="s">
        <v>213</v>
      </c>
      <c r="F149" s="230" t="s">
        <v>214</v>
      </c>
      <c r="G149" s="231" t="s">
        <v>215</v>
      </c>
      <c r="H149" s="232">
        <v>0.42</v>
      </c>
      <c r="I149" s="233"/>
      <c r="J149" s="234">
        <f>ROUND(I149*H149,2)</f>
        <v>0</v>
      </c>
      <c r="K149" s="230" t="s">
        <v>19</v>
      </c>
      <c r="L149" s="235"/>
      <c r="M149" s="236" t="s">
        <v>19</v>
      </c>
      <c r="N149" s="237" t="s">
        <v>44</v>
      </c>
      <c r="O149" s="66"/>
      <c r="P149" s="180">
        <f>O149*H149</f>
        <v>0</v>
      </c>
      <c r="Q149" s="180">
        <v>1E-3</v>
      </c>
      <c r="R149" s="180">
        <f>Q149*H149</f>
        <v>4.2000000000000002E-4</v>
      </c>
      <c r="S149" s="180">
        <v>0</v>
      </c>
      <c r="T149" s="18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2" t="s">
        <v>166</v>
      </c>
      <c r="AT149" s="182" t="s">
        <v>203</v>
      </c>
      <c r="AU149" s="182" t="s">
        <v>83</v>
      </c>
      <c r="AY149" s="19" t="s">
        <v>119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9" t="s">
        <v>81</v>
      </c>
      <c r="BK149" s="183">
        <f>ROUND(I149*H149,2)</f>
        <v>0</v>
      </c>
      <c r="BL149" s="19" t="s">
        <v>126</v>
      </c>
      <c r="BM149" s="182" t="s">
        <v>216</v>
      </c>
    </row>
    <row r="150" spans="1:65" s="14" customFormat="1">
      <c r="B150" s="195"/>
      <c r="C150" s="196"/>
      <c r="D150" s="186" t="s">
        <v>128</v>
      </c>
      <c r="E150" s="197" t="s">
        <v>19</v>
      </c>
      <c r="F150" s="198" t="s">
        <v>217</v>
      </c>
      <c r="G150" s="196"/>
      <c r="H150" s="199">
        <v>0.42</v>
      </c>
      <c r="I150" s="200"/>
      <c r="J150" s="196"/>
      <c r="K150" s="196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128</v>
      </c>
      <c r="AU150" s="205" t="s">
        <v>83</v>
      </c>
      <c r="AV150" s="14" t="s">
        <v>83</v>
      </c>
      <c r="AW150" s="14" t="s">
        <v>35</v>
      </c>
      <c r="AX150" s="14" t="s">
        <v>81</v>
      </c>
      <c r="AY150" s="205" t="s">
        <v>119</v>
      </c>
    </row>
    <row r="151" spans="1:65" s="2" customFormat="1" ht="14.45" customHeight="1">
      <c r="A151" s="36"/>
      <c r="B151" s="37"/>
      <c r="C151" s="171" t="s">
        <v>218</v>
      </c>
      <c r="D151" s="171" t="s">
        <v>121</v>
      </c>
      <c r="E151" s="172" t="s">
        <v>219</v>
      </c>
      <c r="F151" s="173" t="s">
        <v>220</v>
      </c>
      <c r="G151" s="174" t="s">
        <v>124</v>
      </c>
      <c r="H151" s="175">
        <v>424</v>
      </c>
      <c r="I151" s="176"/>
      <c r="J151" s="177">
        <f>ROUND(I151*H151,2)</f>
        <v>0</v>
      </c>
      <c r="K151" s="173" t="s">
        <v>19</v>
      </c>
      <c r="L151" s="41"/>
      <c r="M151" s="178" t="s">
        <v>19</v>
      </c>
      <c r="N151" s="179" t="s">
        <v>44</v>
      </c>
      <c r="O151" s="6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2" t="s">
        <v>126</v>
      </c>
      <c r="AT151" s="182" t="s">
        <v>121</v>
      </c>
      <c r="AU151" s="182" t="s">
        <v>83</v>
      </c>
      <c r="AY151" s="19" t="s">
        <v>119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9" t="s">
        <v>81</v>
      </c>
      <c r="BK151" s="183">
        <f>ROUND(I151*H151,2)</f>
        <v>0</v>
      </c>
      <c r="BL151" s="19" t="s">
        <v>126</v>
      </c>
      <c r="BM151" s="182" t="s">
        <v>221</v>
      </c>
    </row>
    <row r="152" spans="1:65" s="13" customFormat="1">
      <c r="B152" s="184"/>
      <c r="C152" s="185"/>
      <c r="D152" s="186" t="s">
        <v>128</v>
      </c>
      <c r="E152" s="187" t="s">
        <v>19</v>
      </c>
      <c r="F152" s="188" t="s">
        <v>129</v>
      </c>
      <c r="G152" s="185"/>
      <c r="H152" s="187" t="s">
        <v>19</v>
      </c>
      <c r="I152" s="189"/>
      <c r="J152" s="185"/>
      <c r="K152" s="185"/>
      <c r="L152" s="190"/>
      <c r="M152" s="191"/>
      <c r="N152" s="192"/>
      <c r="O152" s="192"/>
      <c r="P152" s="192"/>
      <c r="Q152" s="192"/>
      <c r="R152" s="192"/>
      <c r="S152" s="192"/>
      <c r="T152" s="193"/>
      <c r="AT152" s="194" t="s">
        <v>128</v>
      </c>
      <c r="AU152" s="194" t="s">
        <v>83</v>
      </c>
      <c r="AV152" s="13" t="s">
        <v>81</v>
      </c>
      <c r="AW152" s="13" t="s">
        <v>35</v>
      </c>
      <c r="AX152" s="13" t="s">
        <v>73</v>
      </c>
      <c r="AY152" s="194" t="s">
        <v>119</v>
      </c>
    </row>
    <row r="153" spans="1:65" s="14" customFormat="1">
      <c r="B153" s="195"/>
      <c r="C153" s="196"/>
      <c r="D153" s="186" t="s">
        <v>128</v>
      </c>
      <c r="E153" s="197" t="s">
        <v>19</v>
      </c>
      <c r="F153" s="198" t="s">
        <v>222</v>
      </c>
      <c r="G153" s="196"/>
      <c r="H153" s="199">
        <v>203</v>
      </c>
      <c r="I153" s="200"/>
      <c r="J153" s="196"/>
      <c r="K153" s="196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128</v>
      </c>
      <c r="AU153" s="205" t="s">
        <v>83</v>
      </c>
      <c r="AV153" s="14" t="s">
        <v>83</v>
      </c>
      <c r="AW153" s="14" t="s">
        <v>35</v>
      </c>
      <c r="AX153" s="14" t="s">
        <v>73</v>
      </c>
      <c r="AY153" s="205" t="s">
        <v>119</v>
      </c>
    </row>
    <row r="154" spans="1:65" s="14" customFormat="1">
      <c r="B154" s="195"/>
      <c r="C154" s="196"/>
      <c r="D154" s="186" t="s">
        <v>128</v>
      </c>
      <c r="E154" s="197" t="s">
        <v>19</v>
      </c>
      <c r="F154" s="198" t="s">
        <v>223</v>
      </c>
      <c r="G154" s="196"/>
      <c r="H154" s="199">
        <v>162</v>
      </c>
      <c r="I154" s="200"/>
      <c r="J154" s="196"/>
      <c r="K154" s="196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128</v>
      </c>
      <c r="AU154" s="205" t="s">
        <v>83</v>
      </c>
      <c r="AV154" s="14" t="s">
        <v>83</v>
      </c>
      <c r="AW154" s="14" t="s">
        <v>35</v>
      </c>
      <c r="AX154" s="14" t="s">
        <v>73</v>
      </c>
      <c r="AY154" s="205" t="s">
        <v>119</v>
      </c>
    </row>
    <row r="155" spans="1:65" s="14" customFormat="1">
      <c r="B155" s="195"/>
      <c r="C155" s="196"/>
      <c r="D155" s="186" t="s">
        <v>128</v>
      </c>
      <c r="E155" s="197" t="s">
        <v>19</v>
      </c>
      <c r="F155" s="198" t="s">
        <v>224</v>
      </c>
      <c r="G155" s="196"/>
      <c r="H155" s="199">
        <v>18</v>
      </c>
      <c r="I155" s="200"/>
      <c r="J155" s="196"/>
      <c r="K155" s="196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128</v>
      </c>
      <c r="AU155" s="205" t="s">
        <v>83</v>
      </c>
      <c r="AV155" s="14" t="s">
        <v>83</v>
      </c>
      <c r="AW155" s="14" t="s">
        <v>35</v>
      </c>
      <c r="AX155" s="14" t="s">
        <v>73</v>
      </c>
      <c r="AY155" s="205" t="s">
        <v>119</v>
      </c>
    </row>
    <row r="156" spans="1:65" s="14" customFormat="1">
      <c r="B156" s="195"/>
      <c r="C156" s="196"/>
      <c r="D156" s="186" t="s">
        <v>128</v>
      </c>
      <c r="E156" s="197" t="s">
        <v>19</v>
      </c>
      <c r="F156" s="198" t="s">
        <v>225</v>
      </c>
      <c r="G156" s="196"/>
      <c r="H156" s="199">
        <v>5</v>
      </c>
      <c r="I156" s="200"/>
      <c r="J156" s="196"/>
      <c r="K156" s="196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128</v>
      </c>
      <c r="AU156" s="205" t="s">
        <v>83</v>
      </c>
      <c r="AV156" s="14" t="s">
        <v>83</v>
      </c>
      <c r="AW156" s="14" t="s">
        <v>35</v>
      </c>
      <c r="AX156" s="14" t="s">
        <v>73</v>
      </c>
      <c r="AY156" s="205" t="s">
        <v>119</v>
      </c>
    </row>
    <row r="157" spans="1:65" s="14" customFormat="1">
      <c r="B157" s="195"/>
      <c r="C157" s="196"/>
      <c r="D157" s="186" t="s">
        <v>128</v>
      </c>
      <c r="E157" s="197" t="s">
        <v>19</v>
      </c>
      <c r="F157" s="198" t="s">
        <v>226</v>
      </c>
      <c r="G157" s="196"/>
      <c r="H157" s="199">
        <v>36</v>
      </c>
      <c r="I157" s="200"/>
      <c r="J157" s="196"/>
      <c r="K157" s="196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128</v>
      </c>
      <c r="AU157" s="205" t="s">
        <v>83</v>
      </c>
      <c r="AV157" s="14" t="s">
        <v>83</v>
      </c>
      <c r="AW157" s="14" t="s">
        <v>35</v>
      </c>
      <c r="AX157" s="14" t="s">
        <v>73</v>
      </c>
      <c r="AY157" s="205" t="s">
        <v>119</v>
      </c>
    </row>
    <row r="158" spans="1:65" s="16" customFormat="1">
      <c r="B158" s="217"/>
      <c r="C158" s="218"/>
      <c r="D158" s="186" t="s">
        <v>128</v>
      </c>
      <c r="E158" s="219" t="s">
        <v>19</v>
      </c>
      <c r="F158" s="220" t="s">
        <v>165</v>
      </c>
      <c r="G158" s="218"/>
      <c r="H158" s="221">
        <v>424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128</v>
      </c>
      <c r="AU158" s="227" t="s">
        <v>83</v>
      </c>
      <c r="AV158" s="16" t="s">
        <v>126</v>
      </c>
      <c r="AW158" s="16" t="s">
        <v>35</v>
      </c>
      <c r="AX158" s="16" t="s">
        <v>81</v>
      </c>
      <c r="AY158" s="227" t="s">
        <v>119</v>
      </c>
    </row>
    <row r="159" spans="1:65" s="12" customFormat="1" ht="22.9" customHeight="1">
      <c r="B159" s="155"/>
      <c r="C159" s="156"/>
      <c r="D159" s="157" t="s">
        <v>72</v>
      </c>
      <c r="E159" s="169" t="s">
        <v>83</v>
      </c>
      <c r="F159" s="169" t="s">
        <v>227</v>
      </c>
      <c r="G159" s="156"/>
      <c r="H159" s="156"/>
      <c r="I159" s="159"/>
      <c r="J159" s="170">
        <f>BK159</f>
        <v>0</v>
      </c>
      <c r="K159" s="156"/>
      <c r="L159" s="161"/>
      <c r="M159" s="162"/>
      <c r="N159" s="163"/>
      <c r="O159" s="163"/>
      <c r="P159" s="164">
        <f>SUM(P160:P165)</f>
        <v>0</v>
      </c>
      <c r="Q159" s="163"/>
      <c r="R159" s="164">
        <f>SUM(R160:R165)</f>
        <v>14.251554455039999</v>
      </c>
      <c r="S159" s="163"/>
      <c r="T159" s="165">
        <f>SUM(T160:T165)</f>
        <v>0</v>
      </c>
      <c r="AR159" s="166" t="s">
        <v>81</v>
      </c>
      <c r="AT159" s="167" t="s">
        <v>72</v>
      </c>
      <c r="AU159" s="167" t="s">
        <v>81</v>
      </c>
      <c r="AY159" s="166" t="s">
        <v>119</v>
      </c>
      <c r="BK159" s="168">
        <f>SUM(BK160:BK165)</f>
        <v>0</v>
      </c>
    </row>
    <row r="160" spans="1:65" s="2" customFormat="1" ht="14.45" customHeight="1">
      <c r="A160" s="36"/>
      <c r="B160" s="37"/>
      <c r="C160" s="171" t="s">
        <v>228</v>
      </c>
      <c r="D160" s="171" t="s">
        <v>121</v>
      </c>
      <c r="E160" s="172" t="s">
        <v>229</v>
      </c>
      <c r="F160" s="173" t="s">
        <v>230</v>
      </c>
      <c r="G160" s="174" t="s">
        <v>158</v>
      </c>
      <c r="H160" s="175">
        <v>5.76</v>
      </c>
      <c r="I160" s="176"/>
      <c r="J160" s="177">
        <f>ROUND(I160*H160,2)</f>
        <v>0</v>
      </c>
      <c r="K160" s="173" t="s">
        <v>125</v>
      </c>
      <c r="L160" s="41"/>
      <c r="M160" s="178" t="s">
        <v>19</v>
      </c>
      <c r="N160" s="179" t="s">
        <v>44</v>
      </c>
      <c r="O160" s="66"/>
      <c r="P160" s="180">
        <f>O160*H160</f>
        <v>0</v>
      </c>
      <c r="Q160" s="180">
        <v>2.4532922039999998</v>
      </c>
      <c r="R160" s="180">
        <f>Q160*H160</f>
        <v>14.130963095039998</v>
      </c>
      <c r="S160" s="180">
        <v>0</v>
      </c>
      <c r="T160" s="181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2" t="s">
        <v>126</v>
      </c>
      <c r="AT160" s="182" t="s">
        <v>121</v>
      </c>
      <c r="AU160" s="182" t="s">
        <v>83</v>
      </c>
      <c r="AY160" s="19" t="s">
        <v>119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9" t="s">
        <v>81</v>
      </c>
      <c r="BK160" s="183">
        <f>ROUND(I160*H160,2)</f>
        <v>0</v>
      </c>
      <c r="BL160" s="19" t="s">
        <v>126</v>
      </c>
      <c r="BM160" s="182" t="s">
        <v>231</v>
      </c>
    </row>
    <row r="161" spans="1:65" s="13" customFormat="1">
      <c r="B161" s="184"/>
      <c r="C161" s="185"/>
      <c r="D161" s="186" t="s">
        <v>128</v>
      </c>
      <c r="E161" s="187" t="s">
        <v>19</v>
      </c>
      <c r="F161" s="188" t="s">
        <v>129</v>
      </c>
      <c r="G161" s="185"/>
      <c r="H161" s="187" t="s">
        <v>19</v>
      </c>
      <c r="I161" s="189"/>
      <c r="J161" s="185"/>
      <c r="K161" s="185"/>
      <c r="L161" s="190"/>
      <c r="M161" s="191"/>
      <c r="N161" s="192"/>
      <c r="O161" s="192"/>
      <c r="P161" s="192"/>
      <c r="Q161" s="192"/>
      <c r="R161" s="192"/>
      <c r="S161" s="192"/>
      <c r="T161" s="193"/>
      <c r="AT161" s="194" t="s">
        <v>128</v>
      </c>
      <c r="AU161" s="194" t="s">
        <v>83</v>
      </c>
      <c r="AV161" s="13" t="s">
        <v>81</v>
      </c>
      <c r="AW161" s="13" t="s">
        <v>35</v>
      </c>
      <c r="AX161" s="13" t="s">
        <v>73</v>
      </c>
      <c r="AY161" s="194" t="s">
        <v>119</v>
      </c>
    </row>
    <row r="162" spans="1:65" s="14" customFormat="1">
      <c r="B162" s="195"/>
      <c r="C162" s="196"/>
      <c r="D162" s="186" t="s">
        <v>128</v>
      </c>
      <c r="E162" s="197" t="s">
        <v>19</v>
      </c>
      <c r="F162" s="198" t="s">
        <v>232</v>
      </c>
      <c r="G162" s="196"/>
      <c r="H162" s="199">
        <v>5.76</v>
      </c>
      <c r="I162" s="200"/>
      <c r="J162" s="196"/>
      <c r="K162" s="196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128</v>
      </c>
      <c r="AU162" s="205" t="s">
        <v>83</v>
      </c>
      <c r="AV162" s="14" t="s">
        <v>83</v>
      </c>
      <c r="AW162" s="14" t="s">
        <v>35</v>
      </c>
      <c r="AX162" s="14" t="s">
        <v>81</v>
      </c>
      <c r="AY162" s="205" t="s">
        <v>119</v>
      </c>
    </row>
    <row r="163" spans="1:65" s="2" customFormat="1" ht="14.45" customHeight="1">
      <c r="A163" s="36"/>
      <c r="B163" s="37"/>
      <c r="C163" s="171" t="s">
        <v>233</v>
      </c>
      <c r="D163" s="171" t="s">
        <v>121</v>
      </c>
      <c r="E163" s="172" t="s">
        <v>234</v>
      </c>
      <c r="F163" s="173" t="s">
        <v>235</v>
      </c>
      <c r="G163" s="174" t="s">
        <v>124</v>
      </c>
      <c r="H163" s="175">
        <v>28.8</v>
      </c>
      <c r="I163" s="176"/>
      <c r="J163" s="177">
        <f>ROUND(I163*H163,2)</f>
        <v>0</v>
      </c>
      <c r="K163" s="173" t="s">
        <v>125</v>
      </c>
      <c r="L163" s="41"/>
      <c r="M163" s="178" t="s">
        <v>19</v>
      </c>
      <c r="N163" s="179" t="s">
        <v>44</v>
      </c>
      <c r="O163" s="66"/>
      <c r="P163" s="180">
        <f>O163*H163</f>
        <v>0</v>
      </c>
      <c r="Q163" s="180">
        <v>4.1872000000000003E-3</v>
      </c>
      <c r="R163" s="180">
        <f>Q163*H163</f>
        <v>0.12059136000000001</v>
      </c>
      <c r="S163" s="180">
        <v>0</v>
      </c>
      <c r="T163" s="181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2" t="s">
        <v>126</v>
      </c>
      <c r="AT163" s="182" t="s">
        <v>121</v>
      </c>
      <c r="AU163" s="182" t="s">
        <v>83</v>
      </c>
      <c r="AY163" s="19" t="s">
        <v>119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9" t="s">
        <v>81</v>
      </c>
      <c r="BK163" s="183">
        <f>ROUND(I163*H163,2)</f>
        <v>0</v>
      </c>
      <c r="BL163" s="19" t="s">
        <v>126</v>
      </c>
      <c r="BM163" s="182" t="s">
        <v>236</v>
      </c>
    </row>
    <row r="164" spans="1:65" s="14" customFormat="1">
      <c r="B164" s="195"/>
      <c r="C164" s="196"/>
      <c r="D164" s="186" t="s">
        <v>128</v>
      </c>
      <c r="E164" s="197" t="s">
        <v>19</v>
      </c>
      <c r="F164" s="198" t="s">
        <v>237</v>
      </c>
      <c r="G164" s="196"/>
      <c r="H164" s="199">
        <v>28.8</v>
      </c>
      <c r="I164" s="200"/>
      <c r="J164" s="196"/>
      <c r="K164" s="196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128</v>
      </c>
      <c r="AU164" s="205" t="s">
        <v>83</v>
      </c>
      <c r="AV164" s="14" t="s">
        <v>83</v>
      </c>
      <c r="AW164" s="14" t="s">
        <v>35</v>
      </c>
      <c r="AX164" s="14" t="s">
        <v>81</v>
      </c>
      <c r="AY164" s="205" t="s">
        <v>119</v>
      </c>
    </row>
    <row r="165" spans="1:65" s="2" customFormat="1" ht="14.45" customHeight="1">
      <c r="A165" s="36"/>
      <c r="B165" s="37"/>
      <c r="C165" s="171" t="s">
        <v>7</v>
      </c>
      <c r="D165" s="171" t="s">
        <v>121</v>
      </c>
      <c r="E165" s="172" t="s">
        <v>238</v>
      </c>
      <c r="F165" s="173" t="s">
        <v>239</v>
      </c>
      <c r="G165" s="174" t="s">
        <v>124</v>
      </c>
      <c r="H165" s="175">
        <v>28.8</v>
      </c>
      <c r="I165" s="176"/>
      <c r="J165" s="177">
        <f>ROUND(I165*H165,2)</f>
        <v>0</v>
      </c>
      <c r="K165" s="173" t="s">
        <v>125</v>
      </c>
      <c r="L165" s="41"/>
      <c r="M165" s="178" t="s">
        <v>19</v>
      </c>
      <c r="N165" s="179" t="s">
        <v>44</v>
      </c>
      <c r="O165" s="66"/>
      <c r="P165" s="180">
        <f>O165*H165</f>
        <v>0</v>
      </c>
      <c r="Q165" s="180">
        <v>0</v>
      </c>
      <c r="R165" s="180">
        <f>Q165*H165</f>
        <v>0</v>
      </c>
      <c r="S165" s="180">
        <v>0</v>
      </c>
      <c r="T165" s="18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2" t="s">
        <v>126</v>
      </c>
      <c r="AT165" s="182" t="s">
        <v>121</v>
      </c>
      <c r="AU165" s="182" t="s">
        <v>83</v>
      </c>
      <c r="AY165" s="19" t="s">
        <v>119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9" t="s">
        <v>81</v>
      </c>
      <c r="BK165" s="183">
        <f>ROUND(I165*H165,2)</f>
        <v>0</v>
      </c>
      <c r="BL165" s="19" t="s">
        <v>126</v>
      </c>
      <c r="BM165" s="182" t="s">
        <v>240</v>
      </c>
    </row>
    <row r="166" spans="1:65" s="12" customFormat="1" ht="22.9" customHeight="1">
      <c r="B166" s="155"/>
      <c r="C166" s="156"/>
      <c r="D166" s="157" t="s">
        <v>72</v>
      </c>
      <c r="E166" s="169" t="s">
        <v>135</v>
      </c>
      <c r="F166" s="169" t="s">
        <v>241</v>
      </c>
      <c r="G166" s="156"/>
      <c r="H166" s="156"/>
      <c r="I166" s="159"/>
      <c r="J166" s="170">
        <f>BK166</f>
        <v>0</v>
      </c>
      <c r="K166" s="156"/>
      <c r="L166" s="161"/>
      <c r="M166" s="162"/>
      <c r="N166" s="163"/>
      <c r="O166" s="163"/>
      <c r="P166" s="164">
        <f>SUM(P167:P171)</f>
        <v>0</v>
      </c>
      <c r="Q166" s="163"/>
      <c r="R166" s="164">
        <f>SUM(R167:R171)</f>
        <v>18.252748</v>
      </c>
      <c r="S166" s="163"/>
      <c r="T166" s="165">
        <f>SUM(T167:T171)</f>
        <v>0</v>
      </c>
      <c r="AR166" s="166" t="s">
        <v>81</v>
      </c>
      <c r="AT166" s="167" t="s">
        <v>72</v>
      </c>
      <c r="AU166" s="167" t="s">
        <v>81</v>
      </c>
      <c r="AY166" s="166" t="s">
        <v>119</v>
      </c>
      <c r="BK166" s="168">
        <f>SUM(BK167:BK171)</f>
        <v>0</v>
      </c>
    </row>
    <row r="167" spans="1:65" s="2" customFormat="1" ht="14.45" customHeight="1">
      <c r="A167" s="36"/>
      <c r="B167" s="37"/>
      <c r="C167" s="171" t="s">
        <v>242</v>
      </c>
      <c r="D167" s="171" t="s">
        <v>121</v>
      </c>
      <c r="E167" s="172" t="s">
        <v>243</v>
      </c>
      <c r="F167" s="173" t="s">
        <v>244</v>
      </c>
      <c r="G167" s="174" t="s">
        <v>147</v>
      </c>
      <c r="H167" s="175">
        <v>34</v>
      </c>
      <c r="I167" s="176"/>
      <c r="J167" s="177">
        <f>ROUND(I167*H167,2)</f>
        <v>0</v>
      </c>
      <c r="K167" s="173" t="s">
        <v>125</v>
      </c>
      <c r="L167" s="41"/>
      <c r="M167" s="178" t="s">
        <v>19</v>
      </c>
      <c r="N167" s="179" t="s">
        <v>44</v>
      </c>
      <c r="O167" s="66"/>
      <c r="P167" s="180">
        <f>O167*H167</f>
        <v>0</v>
      </c>
      <c r="Q167" s="180">
        <v>0.24127199999999999</v>
      </c>
      <c r="R167" s="180">
        <f>Q167*H167</f>
        <v>8.2032480000000003</v>
      </c>
      <c r="S167" s="180">
        <v>0</v>
      </c>
      <c r="T167" s="18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2" t="s">
        <v>126</v>
      </c>
      <c r="AT167" s="182" t="s">
        <v>121</v>
      </c>
      <c r="AU167" s="182" t="s">
        <v>83</v>
      </c>
      <c r="AY167" s="19" t="s">
        <v>119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9" t="s">
        <v>81</v>
      </c>
      <c r="BK167" s="183">
        <f>ROUND(I167*H167,2)</f>
        <v>0</v>
      </c>
      <c r="BL167" s="19" t="s">
        <v>126</v>
      </c>
      <c r="BM167" s="182" t="s">
        <v>245</v>
      </c>
    </row>
    <row r="168" spans="1:65" s="13" customFormat="1">
      <c r="B168" s="184"/>
      <c r="C168" s="185"/>
      <c r="D168" s="186" t="s">
        <v>128</v>
      </c>
      <c r="E168" s="187" t="s">
        <v>19</v>
      </c>
      <c r="F168" s="188" t="s">
        <v>129</v>
      </c>
      <c r="G168" s="185"/>
      <c r="H168" s="187" t="s">
        <v>19</v>
      </c>
      <c r="I168" s="189"/>
      <c r="J168" s="185"/>
      <c r="K168" s="185"/>
      <c r="L168" s="190"/>
      <c r="M168" s="191"/>
      <c r="N168" s="192"/>
      <c r="O168" s="192"/>
      <c r="P168" s="192"/>
      <c r="Q168" s="192"/>
      <c r="R168" s="192"/>
      <c r="S168" s="192"/>
      <c r="T168" s="193"/>
      <c r="AT168" s="194" t="s">
        <v>128</v>
      </c>
      <c r="AU168" s="194" t="s">
        <v>83</v>
      </c>
      <c r="AV168" s="13" t="s">
        <v>81</v>
      </c>
      <c r="AW168" s="13" t="s">
        <v>35</v>
      </c>
      <c r="AX168" s="13" t="s">
        <v>73</v>
      </c>
      <c r="AY168" s="194" t="s">
        <v>119</v>
      </c>
    </row>
    <row r="169" spans="1:65" s="14" customFormat="1">
      <c r="B169" s="195"/>
      <c r="C169" s="196"/>
      <c r="D169" s="186" t="s">
        <v>128</v>
      </c>
      <c r="E169" s="197" t="s">
        <v>19</v>
      </c>
      <c r="F169" s="198" t="s">
        <v>246</v>
      </c>
      <c r="G169" s="196"/>
      <c r="H169" s="199">
        <v>34</v>
      </c>
      <c r="I169" s="200"/>
      <c r="J169" s="196"/>
      <c r="K169" s="196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128</v>
      </c>
      <c r="AU169" s="205" t="s">
        <v>83</v>
      </c>
      <c r="AV169" s="14" t="s">
        <v>83</v>
      </c>
      <c r="AW169" s="14" t="s">
        <v>35</v>
      </c>
      <c r="AX169" s="14" t="s">
        <v>81</v>
      </c>
      <c r="AY169" s="205" t="s">
        <v>119</v>
      </c>
    </row>
    <row r="170" spans="1:65" s="2" customFormat="1" ht="14.45" customHeight="1">
      <c r="A170" s="36"/>
      <c r="B170" s="37"/>
      <c r="C170" s="228" t="s">
        <v>247</v>
      </c>
      <c r="D170" s="228" t="s">
        <v>203</v>
      </c>
      <c r="E170" s="229" t="s">
        <v>248</v>
      </c>
      <c r="F170" s="230" t="s">
        <v>249</v>
      </c>
      <c r="G170" s="231" t="s">
        <v>250</v>
      </c>
      <c r="H170" s="232">
        <v>199</v>
      </c>
      <c r="I170" s="233"/>
      <c r="J170" s="234">
        <f>ROUND(I170*H170,2)</f>
        <v>0</v>
      </c>
      <c r="K170" s="230" t="s">
        <v>125</v>
      </c>
      <c r="L170" s="235"/>
      <c r="M170" s="236" t="s">
        <v>19</v>
      </c>
      <c r="N170" s="237" t="s">
        <v>44</v>
      </c>
      <c r="O170" s="66"/>
      <c r="P170" s="180">
        <f>O170*H170</f>
        <v>0</v>
      </c>
      <c r="Q170" s="180">
        <v>5.0500000000000003E-2</v>
      </c>
      <c r="R170" s="180">
        <f>Q170*H170</f>
        <v>10.0495</v>
      </c>
      <c r="S170" s="180">
        <v>0</v>
      </c>
      <c r="T170" s="18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2" t="s">
        <v>166</v>
      </c>
      <c r="AT170" s="182" t="s">
        <v>203</v>
      </c>
      <c r="AU170" s="182" t="s">
        <v>83</v>
      </c>
      <c r="AY170" s="19" t="s">
        <v>119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9" t="s">
        <v>81</v>
      </c>
      <c r="BK170" s="183">
        <f>ROUND(I170*H170,2)</f>
        <v>0</v>
      </c>
      <c r="BL170" s="19" t="s">
        <v>126</v>
      </c>
      <c r="BM170" s="182" t="s">
        <v>251</v>
      </c>
    </row>
    <row r="171" spans="1:65" s="14" customFormat="1">
      <c r="B171" s="195"/>
      <c r="C171" s="196"/>
      <c r="D171" s="186" t="s">
        <v>128</v>
      </c>
      <c r="E171" s="197" t="s">
        <v>19</v>
      </c>
      <c r="F171" s="198" t="s">
        <v>252</v>
      </c>
      <c r="G171" s="196"/>
      <c r="H171" s="199">
        <v>199</v>
      </c>
      <c r="I171" s="200"/>
      <c r="J171" s="196"/>
      <c r="K171" s="196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128</v>
      </c>
      <c r="AU171" s="205" t="s">
        <v>83</v>
      </c>
      <c r="AV171" s="14" t="s">
        <v>83</v>
      </c>
      <c r="AW171" s="14" t="s">
        <v>35</v>
      </c>
      <c r="AX171" s="14" t="s">
        <v>81</v>
      </c>
      <c r="AY171" s="205" t="s">
        <v>119</v>
      </c>
    </row>
    <row r="172" spans="1:65" s="12" customFormat="1" ht="22.9" customHeight="1">
      <c r="B172" s="155"/>
      <c r="C172" s="156"/>
      <c r="D172" s="157" t="s">
        <v>72</v>
      </c>
      <c r="E172" s="169" t="s">
        <v>144</v>
      </c>
      <c r="F172" s="169" t="s">
        <v>253</v>
      </c>
      <c r="G172" s="156"/>
      <c r="H172" s="156"/>
      <c r="I172" s="159"/>
      <c r="J172" s="170">
        <f>BK172</f>
        <v>0</v>
      </c>
      <c r="K172" s="156"/>
      <c r="L172" s="161"/>
      <c r="M172" s="162"/>
      <c r="N172" s="163"/>
      <c r="O172" s="163"/>
      <c r="P172" s="164">
        <f>SUM(P173:P200)</f>
        <v>0</v>
      </c>
      <c r="Q172" s="163"/>
      <c r="R172" s="164">
        <f>SUM(R173:R200)</f>
        <v>136.31786000000002</v>
      </c>
      <c r="S172" s="163"/>
      <c r="T172" s="165">
        <f>SUM(T173:T200)</f>
        <v>0</v>
      </c>
      <c r="AR172" s="166" t="s">
        <v>81</v>
      </c>
      <c r="AT172" s="167" t="s">
        <v>72</v>
      </c>
      <c r="AU172" s="167" t="s">
        <v>81</v>
      </c>
      <c r="AY172" s="166" t="s">
        <v>119</v>
      </c>
      <c r="BK172" s="168">
        <f>SUM(BK173:BK200)</f>
        <v>0</v>
      </c>
    </row>
    <row r="173" spans="1:65" s="2" customFormat="1" ht="14.45" customHeight="1">
      <c r="A173" s="36"/>
      <c r="B173" s="37"/>
      <c r="C173" s="171" t="s">
        <v>254</v>
      </c>
      <c r="D173" s="171" t="s">
        <v>121</v>
      </c>
      <c r="E173" s="172" t="s">
        <v>255</v>
      </c>
      <c r="F173" s="173" t="s">
        <v>256</v>
      </c>
      <c r="G173" s="174" t="s">
        <v>124</v>
      </c>
      <c r="H173" s="175">
        <v>424</v>
      </c>
      <c r="I173" s="176"/>
      <c r="J173" s="177">
        <f>ROUND(I173*H173,2)</f>
        <v>0</v>
      </c>
      <c r="K173" s="173" t="s">
        <v>125</v>
      </c>
      <c r="L173" s="41"/>
      <c r="M173" s="178" t="s">
        <v>19</v>
      </c>
      <c r="N173" s="179" t="s">
        <v>44</v>
      </c>
      <c r="O173" s="66"/>
      <c r="P173" s="180">
        <f>O173*H173</f>
        <v>0</v>
      </c>
      <c r="Q173" s="180">
        <v>0</v>
      </c>
      <c r="R173" s="180">
        <f>Q173*H173</f>
        <v>0</v>
      </c>
      <c r="S173" s="180">
        <v>0</v>
      </c>
      <c r="T173" s="18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2" t="s">
        <v>126</v>
      </c>
      <c r="AT173" s="182" t="s">
        <v>121</v>
      </c>
      <c r="AU173" s="182" t="s">
        <v>83</v>
      </c>
      <c r="AY173" s="19" t="s">
        <v>119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9" t="s">
        <v>81</v>
      </c>
      <c r="BK173" s="183">
        <f>ROUND(I173*H173,2)</f>
        <v>0</v>
      </c>
      <c r="BL173" s="19" t="s">
        <v>126</v>
      </c>
      <c r="BM173" s="182" t="s">
        <v>257</v>
      </c>
    </row>
    <row r="174" spans="1:65" s="13" customFormat="1">
      <c r="B174" s="184"/>
      <c r="C174" s="185"/>
      <c r="D174" s="186" t="s">
        <v>128</v>
      </c>
      <c r="E174" s="187" t="s">
        <v>19</v>
      </c>
      <c r="F174" s="188" t="s">
        <v>129</v>
      </c>
      <c r="G174" s="185"/>
      <c r="H174" s="187" t="s">
        <v>19</v>
      </c>
      <c r="I174" s="189"/>
      <c r="J174" s="185"/>
      <c r="K174" s="185"/>
      <c r="L174" s="190"/>
      <c r="M174" s="191"/>
      <c r="N174" s="192"/>
      <c r="O174" s="192"/>
      <c r="P174" s="192"/>
      <c r="Q174" s="192"/>
      <c r="R174" s="192"/>
      <c r="S174" s="192"/>
      <c r="T174" s="193"/>
      <c r="AT174" s="194" t="s">
        <v>128</v>
      </c>
      <c r="AU174" s="194" t="s">
        <v>83</v>
      </c>
      <c r="AV174" s="13" t="s">
        <v>81</v>
      </c>
      <c r="AW174" s="13" t="s">
        <v>35</v>
      </c>
      <c r="AX174" s="13" t="s">
        <v>73</v>
      </c>
      <c r="AY174" s="194" t="s">
        <v>119</v>
      </c>
    </row>
    <row r="175" spans="1:65" s="14" customFormat="1">
      <c r="B175" s="195"/>
      <c r="C175" s="196"/>
      <c r="D175" s="186" t="s">
        <v>128</v>
      </c>
      <c r="E175" s="197" t="s">
        <v>19</v>
      </c>
      <c r="F175" s="198" t="s">
        <v>258</v>
      </c>
      <c r="G175" s="196"/>
      <c r="H175" s="199">
        <v>424</v>
      </c>
      <c r="I175" s="200"/>
      <c r="J175" s="196"/>
      <c r="K175" s="196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128</v>
      </c>
      <c r="AU175" s="205" t="s">
        <v>83</v>
      </c>
      <c r="AV175" s="14" t="s">
        <v>83</v>
      </c>
      <c r="AW175" s="14" t="s">
        <v>35</v>
      </c>
      <c r="AX175" s="14" t="s">
        <v>81</v>
      </c>
      <c r="AY175" s="205" t="s">
        <v>119</v>
      </c>
    </row>
    <row r="176" spans="1:65" s="2" customFormat="1" ht="14.45" customHeight="1">
      <c r="A176" s="36"/>
      <c r="B176" s="37"/>
      <c r="C176" s="171" t="s">
        <v>259</v>
      </c>
      <c r="D176" s="171" t="s">
        <v>121</v>
      </c>
      <c r="E176" s="172" t="s">
        <v>260</v>
      </c>
      <c r="F176" s="173" t="s">
        <v>261</v>
      </c>
      <c r="G176" s="174" t="s">
        <v>124</v>
      </c>
      <c r="H176" s="175">
        <v>198</v>
      </c>
      <c r="I176" s="176"/>
      <c r="J176" s="177">
        <f>ROUND(I176*H176,2)</f>
        <v>0</v>
      </c>
      <c r="K176" s="173" t="s">
        <v>125</v>
      </c>
      <c r="L176" s="41"/>
      <c r="M176" s="178" t="s">
        <v>19</v>
      </c>
      <c r="N176" s="179" t="s">
        <v>44</v>
      </c>
      <c r="O176" s="66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2" t="s">
        <v>126</v>
      </c>
      <c r="AT176" s="182" t="s">
        <v>121</v>
      </c>
      <c r="AU176" s="182" t="s">
        <v>83</v>
      </c>
      <c r="AY176" s="19" t="s">
        <v>119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9" t="s">
        <v>81</v>
      </c>
      <c r="BK176" s="183">
        <f>ROUND(I176*H176,2)</f>
        <v>0</v>
      </c>
      <c r="BL176" s="19" t="s">
        <v>126</v>
      </c>
      <c r="BM176" s="182" t="s">
        <v>262</v>
      </c>
    </row>
    <row r="177" spans="1:65" s="13" customFormat="1">
      <c r="B177" s="184"/>
      <c r="C177" s="185"/>
      <c r="D177" s="186" t="s">
        <v>128</v>
      </c>
      <c r="E177" s="187" t="s">
        <v>19</v>
      </c>
      <c r="F177" s="188" t="s">
        <v>129</v>
      </c>
      <c r="G177" s="185"/>
      <c r="H177" s="187" t="s">
        <v>19</v>
      </c>
      <c r="I177" s="189"/>
      <c r="J177" s="185"/>
      <c r="K177" s="185"/>
      <c r="L177" s="190"/>
      <c r="M177" s="191"/>
      <c r="N177" s="192"/>
      <c r="O177" s="192"/>
      <c r="P177" s="192"/>
      <c r="Q177" s="192"/>
      <c r="R177" s="192"/>
      <c r="S177" s="192"/>
      <c r="T177" s="193"/>
      <c r="AT177" s="194" t="s">
        <v>128</v>
      </c>
      <c r="AU177" s="194" t="s">
        <v>83</v>
      </c>
      <c r="AV177" s="13" t="s">
        <v>81</v>
      </c>
      <c r="AW177" s="13" t="s">
        <v>35</v>
      </c>
      <c r="AX177" s="13" t="s">
        <v>73</v>
      </c>
      <c r="AY177" s="194" t="s">
        <v>119</v>
      </c>
    </row>
    <row r="178" spans="1:65" s="14" customFormat="1">
      <c r="B178" s="195"/>
      <c r="C178" s="196"/>
      <c r="D178" s="186" t="s">
        <v>128</v>
      </c>
      <c r="E178" s="197" t="s">
        <v>19</v>
      </c>
      <c r="F178" s="198" t="s">
        <v>263</v>
      </c>
      <c r="G178" s="196"/>
      <c r="H178" s="199">
        <v>198</v>
      </c>
      <c r="I178" s="200"/>
      <c r="J178" s="196"/>
      <c r="K178" s="196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128</v>
      </c>
      <c r="AU178" s="205" t="s">
        <v>83</v>
      </c>
      <c r="AV178" s="14" t="s">
        <v>83</v>
      </c>
      <c r="AW178" s="14" t="s">
        <v>35</v>
      </c>
      <c r="AX178" s="14" t="s">
        <v>81</v>
      </c>
      <c r="AY178" s="205" t="s">
        <v>119</v>
      </c>
    </row>
    <row r="179" spans="1:65" s="2" customFormat="1" ht="14.45" customHeight="1">
      <c r="A179" s="36"/>
      <c r="B179" s="37"/>
      <c r="C179" s="171" t="s">
        <v>264</v>
      </c>
      <c r="D179" s="171" t="s">
        <v>121</v>
      </c>
      <c r="E179" s="172" t="s">
        <v>265</v>
      </c>
      <c r="F179" s="173" t="s">
        <v>266</v>
      </c>
      <c r="G179" s="174" t="s">
        <v>124</v>
      </c>
      <c r="H179" s="175">
        <v>226</v>
      </c>
      <c r="I179" s="176"/>
      <c r="J179" s="177">
        <f>ROUND(I179*H179,2)</f>
        <v>0</v>
      </c>
      <c r="K179" s="173" t="s">
        <v>125</v>
      </c>
      <c r="L179" s="41"/>
      <c r="M179" s="178" t="s">
        <v>19</v>
      </c>
      <c r="N179" s="179" t="s">
        <v>44</v>
      </c>
      <c r="O179" s="66"/>
      <c r="P179" s="180">
        <f>O179*H179</f>
        <v>0</v>
      </c>
      <c r="Q179" s="180">
        <v>0</v>
      </c>
      <c r="R179" s="180">
        <f>Q179*H179</f>
        <v>0</v>
      </c>
      <c r="S179" s="180">
        <v>0</v>
      </c>
      <c r="T179" s="181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2" t="s">
        <v>126</v>
      </c>
      <c r="AT179" s="182" t="s">
        <v>121</v>
      </c>
      <c r="AU179" s="182" t="s">
        <v>83</v>
      </c>
      <c r="AY179" s="19" t="s">
        <v>119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9" t="s">
        <v>81</v>
      </c>
      <c r="BK179" s="183">
        <f>ROUND(I179*H179,2)</f>
        <v>0</v>
      </c>
      <c r="BL179" s="19" t="s">
        <v>126</v>
      </c>
      <c r="BM179" s="182" t="s">
        <v>267</v>
      </c>
    </row>
    <row r="180" spans="1:65" s="13" customFormat="1">
      <c r="B180" s="184"/>
      <c r="C180" s="185"/>
      <c r="D180" s="186" t="s">
        <v>128</v>
      </c>
      <c r="E180" s="187" t="s">
        <v>19</v>
      </c>
      <c r="F180" s="188" t="s">
        <v>129</v>
      </c>
      <c r="G180" s="185"/>
      <c r="H180" s="187" t="s">
        <v>19</v>
      </c>
      <c r="I180" s="189"/>
      <c r="J180" s="185"/>
      <c r="K180" s="185"/>
      <c r="L180" s="190"/>
      <c r="M180" s="191"/>
      <c r="N180" s="192"/>
      <c r="O180" s="192"/>
      <c r="P180" s="192"/>
      <c r="Q180" s="192"/>
      <c r="R180" s="192"/>
      <c r="S180" s="192"/>
      <c r="T180" s="193"/>
      <c r="AT180" s="194" t="s">
        <v>128</v>
      </c>
      <c r="AU180" s="194" t="s">
        <v>83</v>
      </c>
      <c r="AV180" s="13" t="s">
        <v>81</v>
      </c>
      <c r="AW180" s="13" t="s">
        <v>35</v>
      </c>
      <c r="AX180" s="13" t="s">
        <v>73</v>
      </c>
      <c r="AY180" s="194" t="s">
        <v>119</v>
      </c>
    </row>
    <row r="181" spans="1:65" s="14" customFormat="1">
      <c r="B181" s="195"/>
      <c r="C181" s="196"/>
      <c r="D181" s="186" t="s">
        <v>128</v>
      </c>
      <c r="E181" s="197" t="s">
        <v>19</v>
      </c>
      <c r="F181" s="198" t="s">
        <v>268</v>
      </c>
      <c r="G181" s="196"/>
      <c r="H181" s="199">
        <v>226</v>
      </c>
      <c r="I181" s="200"/>
      <c r="J181" s="196"/>
      <c r="K181" s="196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128</v>
      </c>
      <c r="AU181" s="205" t="s">
        <v>83</v>
      </c>
      <c r="AV181" s="14" t="s">
        <v>83</v>
      </c>
      <c r="AW181" s="14" t="s">
        <v>35</v>
      </c>
      <c r="AX181" s="14" t="s">
        <v>81</v>
      </c>
      <c r="AY181" s="205" t="s">
        <v>119</v>
      </c>
    </row>
    <row r="182" spans="1:65" s="2" customFormat="1" ht="24.2" customHeight="1">
      <c r="A182" s="36"/>
      <c r="B182" s="37"/>
      <c r="C182" s="171" t="s">
        <v>269</v>
      </c>
      <c r="D182" s="171" t="s">
        <v>121</v>
      </c>
      <c r="E182" s="172" t="s">
        <v>270</v>
      </c>
      <c r="F182" s="173" t="s">
        <v>271</v>
      </c>
      <c r="G182" s="174" t="s">
        <v>124</v>
      </c>
      <c r="H182" s="175">
        <v>203</v>
      </c>
      <c r="I182" s="176"/>
      <c r="J182" s="177">
        <f>ROUND(I182*H182,2)</f>
        <v>0</v>
      </c>
      <c r="K182" s="173" t="s">
        <v>125</v>
      </c>
      <c r="L182" s="41"/>
      <c r="M182" s="178" t="s">
        <v>19</v>
      </c>
      <c r="N182" s="179" t="s">
        <v>44</v>
      </c>
      <c r="O182" s="66"/>
      <c r="P182" s="180">
        <f>O182*H182</f>
        <v>0</v>
      </c>
      <c r="Q182" s="180">
        <v>0.1837</v>
      </c>
      <c r="R182" s="180">
        <f>Q182*H182</f>
        <v>37.2911</v>
      </c>
      <c r="S182" s="180">
        <v>0</v>
      </c>
      <c r="T182" s="181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2" t="s">
        <v>126</v>
      </c>
      <c r="AT182" s="182" t="s">
        <v>121</v>
      </c>
      <c r="AU182" s="182" t="s">
        <v>83</v>
      </c>
      <c r="AY182" s="19" t="s">
        <v>119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9" t="s">
        <v>81</v>
      </c>
      <c r="BK182" s="183">
        <f>ROUND(I182*H182,2)</f>
        <v>0</v>
      </c>
      <c r="BL182" s="19" t="s">
        <v>126</v>
      </c>
      <c r="BM182" s="182" t="s">
        <v>272</v>
      </c>
    </row>
    <row r="183" spans="1:65" s="13" customFormat="1">
      <c r="B183" s="184"/>
      <c r="C183" s="185"/>
      <c r="D183" s="186" t="s">
        <v>128</v>
      </c>
      <c r="E183" s="187" t="s">
        <v>19</v>
      </c>
      <c r="F183" s="188" t="s">
        <v>129</v>
      </c>
      <c r="G183" s="185"/>
      <c r="H183" s="187" t="s">
        <v>19</v>
      </c>
      <c r="I183" s="189"/>
      <c r="J183" s="185"/>
      <c r="K183" s="185"/>
      <c r="L183" s="190"/>
      <c r="M183" s="191"/>
      <c r="N183" s="192"/>
      <c r="O183" s="192"/>
      <c r="P183" s="192"/>
      <c r="Q183" s="192"/>
      <c r="R183" s="192"/>
      <c r="S183" s="192"/>
      <c r="T183" s="193"/>
      <c r="AT183" s="194" t="s">
        <v>128</v>
      </c>
      <c r="AU183" s="194" t="s">
        <v>83</v>
      </c>
      <c r="AV183" s="13" t="s">
        <v>81</v>
      </c>
      <c r="AW183" s="13" t="s">
        <v>35</v>
      </c>
      <c r="AX183" s="13" t="s">
        <v>73</v>
      </c>
      <c r="AY183" s="194" t="s">
        <v>119</v>
      </c>
    </row>
    <row r="184" spans="1:65" s="14" customFormat="1">
      <c r="B184" s="195"/>
      <c r="C184" s="196"/>
      <c r="D184" s="186" t="s">
        <v>128</v>
      </c>
      <c r="E184" s="197" t="s">
        <v>19</v>
      </c>
      <c r="F184" s="198" t="s">
        <v>273</v>
      </c>
      <c r="G184" s="196"/>
      <c r="H184" s="199">
        <v>203</v>
      </c>
      <c r="I184" s="200"/>
      <c r="J184" s="196"/>
      <c r="K184" s="196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128</v>
      </c>
      <c r="AU184" s="205" t="s">
        <v>83</v>
      </c>
      <c r="AV184" s="14" t="s">
        <v>83</v>
      </c>
      <c r="AW184" s="14" t="s">
        <v>35</v>
      </c>
      <c r="AX184" s="14" t="s">
        <v>81</v>
      </c>
      <c r="AY184" s="205" t="s">
        <v>119</v>
      </c>
    </row>
    <row r="185" spans="1:65" s="2" customFormat="1" ht="14.45" customHeight="1">
      <c r="A185" s="36"/>
      <c r="B185" s="37"/>
      <c r="C185" s="228" t="s">
        <v>274</v>
      </c>
      <c r="D185" s="228" t="s">
        <v>203</v>
      </c>
      <c r="E185" s="229" t="s">
        <v>275</v>
      </c>
      <c r="F185" s="230" t="s">
        <v>276</v>
      </c>
      <c r="G185" s="231" t="s">
        <v>124</v>
      </c>
      <c r="H185" s="232">
        <v>207.06</v>
      </c>
      <c r="I185" s="233"/>
      <c r="J185" s="234">
        <f>ROUND(I185*H185,2)</f>
        <v>0</v>
      </c>
      <c r="K185" s="230" t="s">
        <v>125</v>
      </c>
      <c r="L185" s="235"/>
      <c r="M185" s="236" t="s">
        <v>19</v>
      </c>
      <c r="N185" s="237" t="s">
        <v>44</v>
      </c>
      <c r="O185" s="66"/>
      <c r="P185" s="180">
        <f>O185*H185</f>
        <v>0</v>
      </c>
      <c r="Q185" s="180">
        <v>0.222</v>
      </c>
      <c r="R185" s="180">
        <f>Q185*H185</f>
        <v>45.967320000000001</v>
      </c>
      <c r="S185" s="180">
        <v>0</v>
      </c>
      <c r="T185" s="18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2" t="s">
        <v>166</v>
      </c>
      <c r="AT185" s="182" t="s">
        <v>203</v>
      </c>
      <c r="AU185" s="182" t="s">
        <v>83</v>
      </c>
      <c r="AY185" s="19" t="s">
        <v>119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9" t="s">
        <v>81</v>
      </c>
      <c r="BK185" s="183">
        <f>ROUND(I185*H185,2)</f>
        <v>0</v>
      </c>
      <c r="BL185" s="19" t="s">
        <v>126</v>
      </c>
      <c r="BM185" s="182" t="s">
        <v>277</v>
      </c>
    </row>
    <row r="186" spans="1:65" s="14" customFormat="1">
      <c r="B186" s="195"/>
      <c r="C186" s="196"/>
      <c r="D186" s="186" t="s">
        <v>128</v>
      </c>
      <c r="E186" s="197" t="s">
        <v>19</v>
      </c>
      <c r="F186" s="198" t="s">
        <v>278</v>
      </c>
      <c r="G186" s="196"/>
      <c r="H186" s="199">
        <v>207.06</v>
      </c>
      <c r="I186" s="200"/>
      <c r="J186" s="196"/>
      <c r="K186" s="196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128</v>
      </c>
      <c r="AU186" s="205" t="s">
        <v>83</v>
      </c>
      <c r="AV186" s="14" t="s">
        <v>83</v>
      </c>
      <c r="AW186" s="14" t="s">
        <v>35</v>
      </c>
      <c r="AX186" s="14" t="s">
        <v>81</v>
      </c>
      <c r="AY186" s="205" t="s">
        <v>119</v>
      </c>
    </row>
    <row r="187" spans="1:65" s="2" customFormat="1" ht="24.2" customHeight="1">
      <c r="A187" s="36"/>
      <c r="B187" s="37"/>
      <c r="C187" s="171" t="s">
        <v>279</v>
      </c>
      <c r="D187" s="171" t="s">
        <v>121</v>
      </c>
      <c r="E187" s="172" t="s">
        <v>280</v>
      </c>
      <c r="F187" s="173" t="s">
        <v>281</v>
      </c>
      <c r="G187" s="174" t="s">
        <v>124</v>
      </c>
      <c r="H187" s="175">
        <v>162</v>
      </c>
      <c r="I187" s="176"/>
      <c r="J187" s="177">
        <f>ROUND(I187*H187,2)</f>
        <v>0</v>
      </c>
      <c r="K187" s="173" t="s">
        <v>125</v>
      </c>
      <c r="L187" s="41"/>
      <c r="M187" s="178" t="s">
        <v>19</v>
      </c>
      <c r="N187" s="179" t="s">
        <v>44</v>
      </c>
      <c r="O187" s="66"/>
      <c r="P187" s="180">
        <f>O187*H187</f>
        <v>0</v>
      </c>
      <c r="Q187" s="180">
        <v>0.16700000000000001</v>
      </c>
      <c r="R187" s="180">
        <f>Q187*H187</f>
        <v>27.054000000000002</v>
      </c>
      <c r="S187" s="180">
        <v>0</v>
      </c>
      <c r="T187" s="181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2" t="s">
        <v>126</v>
      </c>
      <c r="AT187" s="182" t="s">
        <v>121</v>
      </c>
      <c r="AU187" s="182" t="s">
        <v>83</v>
      </c>
      <c r="AY187" s="19" t="s">
        <v>119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9" t="s">
        <v>81</v>
      </c>
      <c r="BK187" s="183">
        <f>ROUND(I187*H187,2)</f>
        <v>0</v>
      </c>
      <c r="BL187" s="19" t="s">
        <v>126</v>
      </c>
      <c r="BM187" s="182" t="s">
        <v>282</v>
      </c>
    </row>
    <row r="188" spans="1:65" s="13" customFormat="1">
      <c r="B188" s="184"/>
      <c r="C188" s="185"/>
      <c r="D188" s="186" t="s">
        <v>128</v>
      </c>
      <c r="E188" s="187" t="s">
        <v>19</v>
      </c>
      <c r="F188" s="188" t="s">
        <v>129</v>
      </c>
      <c r="G188" s="185"/>
      <c r="H188" s="187" t="s">
        <v>19</v>
      </c>
      <c r="I188" s="189"/>
      <c r="J188" s="185"/>
      <c r="K188" s="185"/>
      <c r="L188" s="190"/>
      <c r="M188" s="191"/>
      <c r="N188" s="192"/>
      <c r="O188" s="192"/>
      <c r="P188" s="192"/>
      <c r="Q188" s="192"/>
      <c r="R188" s="192"/>
      <c r="S188" s="192"/>
      <c r="T188" s="193"/>
      <c r="AT188" s="194" t="s">
        <v>128</v>
      </c>
      <c r="AU188" s="194" t="s">
        <v>83</v>
      </c>
      <c r="AV188" s="13" t="s">
        <v>81</v>
      </c>
      <c r="AW188" s="13" t="s">
        <v>35</v>
      </c>
      <c r="AX188" s="13" t="s">
        <v>73</v>
      </c>
      <c r="AY188" s="194" t="s">
        <v>119</v>
      </c>
    </row>
    <row r="189" spans="1:65" s="14" customFormat="1">
      <c r="B189" s="195"/>
      <c r="C189" s="196"/>
      <c r="D189" s="186" t="s">
        <v>128</v>
      </c>
      <c r="E189" s="197" t="s">
        <v>19</v>
      </c>
      <c r="F189" s="198" t="s">
        <v>283</v>
      </c>
      <c r="G189" s="196"/>
      <c r="H189" s="199">
        <v>162</v>
      </c>
      <c r="I189" s="200"/>
      <c r="J189" s="196"/>
      <c r="K189" s="196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128</v>
      </c>
      <c r="AU189" s="205" t="s">
        <v>83</v>
      </c>
      <c r="AV189" s="14" t="s">
        <v>83</v>
      </c>
      <c r="AW189" s="14" t="s">
        <v>35</v>
      </c>
      <c r="AX189" s="14" t="s">
        <v>81</v>
      </c>
      <c r="AY189" s="205" t="s">
        <v>119</v>
      </c>
    </row>
    <row r="190" spans="1:65" s="2" customFormat="1" ht="14.45" customHeight="1">
      <c r="A190" s="36"/>
      <c r="B190" s="37"/>
      <c r="C190" s="228" t="s">
        <v>284</v>
      </c>
      <c r="D190" s="228" t="s">
        <v>203</v>
      </c>
      <c r="E190" s="229" t="s">
        <v>285</v>
      </c>
      <c r="F190" s="230" t="s">
        <v>286</v>
      </c>
      <c r="G190" s="231" t="s">
        <v>124</v>
      </c>
      <c r="H190" s="232">
        <v>165.24</v>
      </c>
      <c r="I190" s="233"/>
      <c r="J190" s="234">
        <f>ROUND(I190*H190,2)</f>
        <v>0</v>
      </c>
      <c r="K190" s="230" t="s">
        <v>125</v>
      </c>
      <c r="L190" s="235"/>
      <c r="M190" s="236" t="s">
        <v>19</v>
      </c>
      <c r="N190" s="237" t="s">
        <v>44</v>
      </c>
      <c r="O190" s="66"/>
      <c r="P190" s="180">
        <f>O190*H190</f>
        <v>0</v>
      </c>
      <c r="Q190" s="180">
        <v>0.11799999999999999</v>
      </c>
      <c r="R190" s="180">
        <f>Q190*H190</f>
        <v>19.49832</v>
      </c>
      <c r="S190" s="180">
        <v>0</v>
      </c>
      <c r="T190" s="181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2" t="s">
        <v>166</v>
      </c>
      <c r="AT190" s="182" t="s">
        <v>203</v>
      </c>
      <c r="AU190" s="182" t="s">
        <v>83</v>
      </c>
      <c r="AY190" s="19" t="s">
        <v>119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9" t="s">
        <v>81</v>
      </c>
      <c r="BK190" s="183">
        <f>ROUND(I190*H190,2)</f>
        <v>0</v>
      </c>
      <c r="BL190" s="19" t="s">
        <v>126</v>
      </c>
      <c r="BM190" s="182" t="s">
        <v>287</v>
      </c>
    </row>
    <row r="191" spans="1:65" s="14" customFormat="1">
      <c r="B191" s="195"/>
      <c r="C191" s="196"/>
      <c r="D191" s="186" t="s">
        <v>128</v>
      </c>
      <c r="E191" s="197" t="s">
        <v>19</v>
      </c>
      <c r="F191" s="198" t="s">
        <v>288</v>
      </c>
      <c r="G191" s="196"/>
      <c r="H191" s="199">
        <v>165.24</v>
      </c>
      <c r="I191" s="200"/>
      <c r="J191" s="196"/>
      <c r="K191" s="196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128</v>
      </c>
      <c r="AU191" s="205" t="s">
        <v>83</v>
      </c>
      <c r="AV191" s="14" t="s">
        <v>83</v>
      </c>
      <c r="AW191" s="14" t="s">
        <v>35</v>
      </c>
      <c r="AX191" s="14" t="s">
        <v>81</v>
      </c>
      <c r="AY191" s="205" t="s">
        <v>119</v>
      </c>
    </row>
    <row r="192" spans="1:65" s="2" customFormat="1" ht="37.9" customHeight="1">
      <c r="A192" s="36"/>
      <c r="B192" s="37"/>
      <c r="C192" s="171" t="s">
        <v>289</v>
      </c>
      <c r="D192" s="171" t="s">
        <v>121</v>
      </c>
      <c r="E192" s="172" t="s">
        <v>290</v>
      </c>
      <c r="F192" s="173" t="s">
        <v>291</v>
      </c>
      <c r="G192" s="174" t="s">
        <v>124</v>
      </c>
      <c r="H192" s="175">
        <v>23</v>
      </c>
      <c r="I192" s="176"/>
      <c r="J192" s="177">
        <f>ROUND(I192*H192,2)</f>
        <v>0</v>
      </c>
      <c r="K192" s="173" t="s">
        <v>125</v>
      </c>
      <c r="L192" s="41"/>
      <c r="M192" s="178" t="s">
        <v>19</v>
      </c>
      <c r="N192" s="179" t="s">
        <v>44</v>
      </c>
      <c r="O192" s="66"/>
      <c r="P192" s="180">
        <f>O192*H192</f>
        <v>0</v>
      </c>
      <c r="Q192" s="180">
        <v>0.10362</v>
      </c>
      <c r="R192" s="180">
        <f>Q192*H192</f>
        <v>2.3832599999999999</v>
      </c>
      <c r="S192" s="180">
        <v>0</v>
      </c>
      <c r="T192" s="181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2" t="s">
        <v>126</v>
      </c>
      <c r="AT192" s="182" t="s">
        <v>121</v>
      </c>
      <c r="AU192" s="182" t="s">
        <v>83</v>
      </c>
      <c r="AY192" s="19" t="s">
        <v>119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9" t="s">
        <v>81</v>
      </c>
      <c r="BK192" s="183">
        <f>ROUND(I192*H192,2)</f>
        <v>0</v>
      </c>
      <c r="BL192" s="19" t="s">
        <v>126</v>
      </c>
      <c r="BM192" s="182" t="s">
        <v>292</v>
      </c>
    </row>
    <row r="193" spans="1:65" s="13" customFormat="1">
      <c r="B193" s="184"/>
      <c r="C193" s="185"/>
      <c r="D193" s="186" t="s">
        <v>128</v>
      </c>
      <c r="E193" s="187" t="s">
        <v>19</v>
      </c>
      <c r="F193" s="188" t="s">
        <v>129</v>
      </c>
      <c r="G193" s="185"/>
      <c r="H193" s="187" t="s">
        <v>19</v>
      </c>
      <c r="I193" s="189"/>
      <c r="J193" s="185"/>
      <c r="K193" s="185"/>
      <c r="L193" s="190"/>
      <c r="M193" s="191"/>
      <c r="N193" s="192"/>
      <c r="O193" s="192"/>
      <c r="P193" s="192"/>
      <c r="Q193" s="192"/>
      <c r="R193" s="192"/>
      <c r="S193" s="192"/>
      <c r="T193" s="193"/>
      <c r="AT193" s="194" t="s">
        <v>128</v>
      </c>
      <c r="AU193" s="194" t="s">
        <v>83</v>
      </c>
      <c r="AV193" s="13" t="s">
        <v>81</v>
      </c>
      <c r="AW193" s="13" t="s">
        <v>35</v>
      </c>
      <c r="AX193" s="13" t="s">
        <v>73</v>
      </c>
      <c r="AY193" s="194" t="s">
        <v>119</v>
      </c>
    </row>
    <row r="194" spans="1:65" s="14" customFormat="1">
      <c r="B194" s="195"/>
      <c r="C194" s="196"/>
      <c r="D194" s="186" t="s">
        <v>128</v>
      </c>
      <c r="E194" s="197" t="s">
        <v>19</v>
      </c>
      <c r="F194" s="198" t="s">
        <v>293</v>
      </c>
      <c r="G194" s="196"/>
      <c r="H194" s="199">
        <v>18</v>
      </c>
      <c r="I194" s="200"/>
      <c r="J194" s="196"/>
      <c r="K194" s="196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128</v>
      </c>
      <c r="AU194" s="205" t="s">
        <v>83</v>
      </c>
      <c r="AV194" s="14" t="s">
        <v>83</v>
      </c>
      <c r="AW194" s="14" t="s">
        <v>35</v>
      </c>
      <c r="AX194" s="14" t="s">
        <v>73</v>
      </c>
      <c r="AY194" s="205" t="s">
        <v>119</v>
      </c>
    </row>
    <row r="195" spans="1:65" s="14" customFormat="1">
      <c r="B195" s="195"/>
      <c r="C195" s="196"/>
      <c r="D195" s="186" t="s">
        <v>128</v>
      </c>
      <c r="E195" s="197" t="s">
        <v>19</v>
      </c>
      <c r="F195" s="198" t="s">
        <v>294</v>
      </c>
      <c r="G195" s="196"/>
      <c r="H195" s="199">
        <v>5</v>
      </c>
      <c r="I195" s="200"/>
      <c r="J195" s="196"/>
      <c r="K195" s="196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128</v>
      </c>
      <c r="AU195" s="205" t="s">
        <v>83</v>
      </c>
      <c r="AV195" s="14" t="s">
        <v>83</v>
      </c>
      <c r="AW195" s="14" t="s">
        <v>35</v>
      </c>
      <c r="AX195" s="14" t="s">
        <v>73</v>
      </c>
      <c r="AY195" s="205" t="s">
        <v>119</v>
      </c>
    </row>
    <row r="196" spans="1:65" s="16" customFormat="1">
      <c r="B196" s="217"/>
      <c r="C196" s="218"/>
      <c r="D196" s="186" t="s">
        <v>128</v>
      </c>
      <c r="E196" s="219" t="s">
        <v>19</v>
      </c>
      <c r="F196" s="220" t="s">
        <v>165</v>
      </c>
      <c r="G196" s="218"/>
      <c r="H196" s="221">
        <v>23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128</v>
      </c>
      <c r="AU196" s="227" t="s">
        <v>83</v>
      </c>
      <c r="AV196" s="16" t="s">
        <v>126</v>
      </c>
      <c r="AW196" s="16" t="s">
        <v>35</v>
      </c>
      <c r="AX196" s="16" t="s">
        <v>81</v>
      </c>
      <c r="AY196" s="227" t="s">
        <v>119</v>
      </c>
    </row>
    <row r="197" spans="1:65" s="2" customFormat="1" ht="14.45" customHeight="1">
      <c r="A197" s="36"/>
      <c r="B197" s="37"/>
      <c r="C197" s="228" t="s">
        <v>295</v>
      </c>
      <c r="D197" s="228" t="s">
        <v>203</v>
      </c>
      <c r="E197" s="229" t="s">
        <v>296</v>
      </c>
      <c r="F197" s="230" t="s">
        <v>297</v>
      </c>
      <c r="G197" s="231" t="s">
        <v>124</v>
      </c>
      <c r="H197" s="232">
        <v>18.36</v>
      </c>
      <c r="I197" s="233"/>
      <c r="J197" s="234">
        <f>ROUND(I197*H197,2)</f>
        <v>0</v>
      </c>
      <c r="K197" s="230" t="s">
        <v>125</v>
      </c>
      <c r="L197" s="235"/>
      <c r="M197" s="236" t="s">
        <v>19</v>
      </c>
      <c r="N197" s="237" t="s">
        <v>44</v>
      </c>
      <c r="O197" s="66"/>
      <c r="P197" s="180">
        <f>O197*H197</f>
        <v>0</v>
      </c>
      <c r="Q197" s="180">
        <v>0.17599999999999999</v>
      </c>
      <c r="R197" s="180">
        <f>Q197*H197</f>
        <v>3.2313599999999996</v>
      </c>
      <c r="S197" s="180">
        <v>0</v>
      </c>
      <c r="T197" s="18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2" t="s">
        <v>166</v>
      </c>
      <c r="AT197" s="182" t="s">
        <v>203</v>
      </c>
      <c r="AU197" s="182" t="s">
        <v>83</v>
      </c>
      <c r="AY197" s="19" t="s">
        <v>119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9" t="s">
        <v>81</v>
      </c>
      <c r="BK197" s="183">
        <f>ROUND(I197*H197,2)</f>
        <v>0</v>
      </c>
      <c r="BL197" s="19" t="s">
        <v>126</v>
      </c>
      <c r="BM197" s="182" t="s">
        <v>298</v>
      </c>
    </row>
    <row r="198" spans="1:65" s="14" customFormat="1">
      <c r="B198" s="195"/>
      <c r="C198" s="196"/>
      <c r="D198" s="186" t="s">
        <v>128</v>
      </c>
      <c r="E198" s="197" t="s">
        <v>19</v>
      </c>
      <c r="F198" s="198" t="s">
        <v>299</v>
      </c>
      <c r="G198" s="196"/>
      <c r="H198" s="199">
        <v>18.36</v>
      </c>
      <c r="I198" s="200"/>
      <c r="J198" s="196"/>
      <c r="K198" s="196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128</v>
      </c>
      <c r="AU198" s="205" t="s">
        <v>83</v>
      </c>
      <c r="AV198" s="14" t="s">
        <v>83</v>
      </c>
      <c r="AW198" s="14" t="s">
        <v>35</v>
      </c>
      <c r="AX198" s="14" t="s">
        <v>81</v>
      </c>
      <c r="AY198" s="205" t="s">
        <v>119</v>
      </c>
    </row>
    <row r="199" spans="1:65" s="2" customFormat="1" ht="14.45" customHeight="1">
      <c r="A199" s="36"/>
      <c r="B199" s="37"/>
      <c r="C199" s="228" t="s">
        <v>300</v>
      </c>
      <c r="D199" s="228" t="s">
        <v>203</v>
      </c>
      <c r="E199" s="229" t="s">
        <v>301</v>
      </c>
      <c r="F199" s="230" t="s">
        <v>302</v>
      </c>
      <c r="G199" s="231" t="s">
        <v>124</v>
      </c>
      <c r="H199" s="232">
        <v>5.0999999999999996</v>
      </c>
      <c r="I199" s="233"/>
      <c r="J199" s="234">
        <f>ROUND(I199*H199,2)</f>
        <v>0</v>
      </c>
      <c r="K199" s="230" t="s">
        <v>125</v>
      </c>
      <c r="L199" s="235"/>
      <c r="M199" s="236" t="s">
        <v>19</v>
      </c>
      <c r="N199" s="237" t="s">
        <v>44</v>
      </c>
      <c r="O199" s="66"/>
      <c r="P199" s="180">
        <f>O199*H199</f>
        <v>0</v>
      </c>
      <c r="Q199" s="180">
        <v>0.17499999999999999</v>
      </c>
      <c r="R199" s="180">
        <f>Q199*H199</f>
        <v>0.89249999999999985</v>
      </c>
      <c r="S199" s="180">
        <v>0</v>
      </c>
      <c r="T199" s="181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2" t="s">
        <v>166</v>
      </c>
      <c r="AT199" s="182" t="s">
        <v>203</v>
      </c>
      <c r="AU199" s="182" t="s">
        <v>83</v>
      </c>
      <c r="AY199" s="19" t="s">
        <v>119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9" t="s">
        <v>81</v>
      </c>
      <c r="BK199" s="183">
        <f>ROUND(I199*H199,2)</f>
        <v>0</v>
      </c>
      <c r="BL199" s="19" t="s">
        <v>126</v>
      </c>
      <c r="BM199" s="182" t="s">
        <v>303</v>
      </c>
    </row>
    <row r="200" spans="1:65" s="14" customFormat="1">
      <c r="B200" s="195"/>
      <c r="C200" s="196"/>
      <c r="D200" s="186" t="s">
        <v>128</v>
      </c>
      <c r="E200" s="197" t="s">
        <v>19</v>
      </c>
      <c r="F200" s="198" t="s">
        <v>304</v>
      </c>
      <c r="G200" s="196"/>
      <c r="H200" s="199">
        <v>5.0999999999999996</v>
      </c>
      <c r="I200" s="200"/>
      <c r="J200" s="196"/>
      <c r="K200" s="196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128</v>
      </c>
      <c r="AU200" s="205" t="s">
        <v>83</v>
      </c>
      <c r="AV200" s="14" t="s">
        <v>83</v>
      </c>
      <c r="AW200" s="14" t="s">
        <v>35</v>
      </c>
      <c r="AX200" s="14" t="s">
        <v>81</v>
      </c>
      <c r="AY200" s="205" t="s">
        <v>119</v>
      </c>
    </row>
    <row r="201" spans="1:65" s="12" customFormat="1" ht="22.9" customHeight="1">
      <c r="B201" s="155"/>
      <c r="C201" s="156"/>
      <c r="D201" s="157" t="s">
        <v>72</v>
      </c>
      <c r="E201" s="169" t="s">
        <v>150</v>
      </c>
      <c r="F201" s="169" t="s">
        <v>305</v>
      </c>
      <c r="G201" s="156"/>
      <c r="H201" s="156"/>
      <c r="I201" s="159"/>
      <c r="J201" s="170">
        <f>BK201</f>
        <v>0</v>
      </c>
      <c r="K201" s="156"/>
      <c r="L201" s="161"/>
      <c r="M201" s="162"/>
      <c r="N201" s="163"/>
      <c r="O201" s="163"/>
      <c r="P201" s="164">
        <f>SUM(P202:P204)</f>
        <v>0</v>
      </c>
      <c r="Q201" s="163"/>
      <c r="R201" s="164">
        <f>SUM(R202:R204)</f>
        <v>3.3120000000000003E-4</v>
      </c>
      <c r="S201" s="163"/>
      <c r="T201" s="165">
        <f>SUM(T202:T204)</f>
        <v>0</v>
      </c>
      <c r="AR201" s="166" t="s">
        <v>81</v>
      </c>
      <c r="AT201" s="167" t="s">
        <v>72</v>
      </c>
      <c r="AU201" s="167" t="s">
        <v>81</v>
      </c>
      <c r="AY201" s="166" t="s">
        <v>119</v>
      </c>
      <c r="BK201" s="168">
        <f>SUM(BK202:BK204)</f>
        <v>0</v>
      </c>
    </row>
    <row r="202" spans="1:65" s="2" customFormat="1" ht="24.2" customHeight="1">
      <c r="A202" s="36"/>
      <c r="B202" s="37"/>
      <c r="C202" s="171" t="s">
        <v>306</v>
      </c>
      <c r="D202" s="171" t="s">
        <v>121</v>
      </c>
      <c r="E202" s="172" t="s">
        <v>307</v>
      </c>
      <c r="F202" s="173" t="s">
        <v>308</v>
      </c>
      <c r="G202" s="174" t="s">
        <v>147</v>
      </c>
      <c r="H202" s="175">
        <v>40</v>
      </c>
      <c r="I202" s="176"/>
      <c r="J202" s="177">
        <f>ROUND(I202*H202,2)</f>
        <v>0</v>
      </c>
      <c r="K202" s="173" t="s">
        <v>125</v>
      </c>
      <c r="L202" s="41"/>
      <c r="M202" s="178" t="s">
        <v>19</v>
      </c>
      <c r="N202" s="179" t="s">
        <v>44</v>
      </c>
      <c r="O202" s="66"/>
      <c r="P202" s="180">
        <f>O202*H202</f>
        <v>0</v>
      </c>
      <c r="Q202" s="180">
        <v>8.2800000000000003E-6</v>
      </c>
      <c r="R202" s="180">
        <f>Q202*H202</f>
        <v>3.3120000000000003E-4</v>
      </c>
      <c r="S202" s="180">
        <v>0</v>
      </c>
      <c r="T202" s="181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2" t="s">
        <v>126</v>
      </c>
      <c r="AT202" s="182" t="s">
        <v>121</v>
      </c>
      <c r="AU202" s="182" t="s">
        <v>83</v>
      </c>
      <c r="AY202" s="19" t="s">
        <v>119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9" t="s">
        <v>81</v>
      </c>
      <c r="BK202" s="183">
        <f>ROUND(I202*H202,2)</f>
        <v>0</v>
      </c>
      <c r="BL202" s="19" t="s">
        <v>126</v>
      </c>
      <c r="BM202" s="182" t="s">
        <v>309</v>
      </c>
    </row>
    <row r="203" spans="1:65" s="13" customFormat="1">
      <c r="B203" s="184"/>
      <c r="C203" s="185"/>
      <c r="D203" s="186" t="s">
        <v>128</v>
      </c>
      <c r="E203" s="187" t="s">
        <v>19</v>
      </c>
      <c r="F203" s="188" t="s">
        <v>129</v>
      </c>
      <c r="G203" s="185"/>
      <c r="H203" s="187" t="s">
        <v>19</v>
      </c>
      <c r="I203" s="189"/>
      <c r="J203" s="185"/>
      <c r="K203" s="185"/>
      <c r="L203" s="190"/>
      <c r="M203" s="191"/>
      <c r="N203" s="192"/>
      <c r="O203" s="192"/>
      <c r="P203" s="192"/>
      <c r="Q203" s="192"/>
      <c r="R203" s="192"/>
      <c r="S203" s="192"/>
      <c r="T203" s="193"/>
      <c r="AT203" s="194" t="s">
        <v>128</v>
      </c>
      <c r="AU203" s="194" t="s">
        <v>83</v>
      </c>
      <c r="AV203" s="13" t="s">
        <v>81</v>
      </c>
      <c r="AW203" s="13" t="s">
        <v>35</v>
      </c>
      <c r="AX203" s="13" t="s">
        <v>73</v>
      </c>
      <c r="AY203" s="194" t="s">
        <v>119</v>
      </c>
    </row>
    <row r="204" spans="1:65" s="14" customFormat="1">
      <c r="B204" s="195"/>
      <c r="C204" s="196"/>
      <c r="D204" s="186" t="s">
        <v>128</v>
      </c>
      <c r="E204" s="197" t="s">
        <v>19</v>
      </c>
      <c r="F204" s="198" t="s">
        <v>310</v>
      </c>
      <c r="G204" s="196"/>
      <c r="H204" s="199">
        <v>40</v>
      </c>
      <c r="I204" s="200"/>
      <c r="J204" s="196"/>
      <c r="K204" s="196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128</v>
      </c>
      <c r="AU204" s="205" t="s">
        <v>83</v>
      </c>
      <c r="AV204" s="14" t="s">
        <v>83</v>
      </c>
      <c r="AW204" s="14" t="s">
        <v>35</v>
      </c>
      <c r="AX204" s="14" t="s">
        <v>81</v>
      </c>
      <c r="AY204" s="205" t="s">
        <v>119</v>
      </c>
    </row>
    <row r="205" spans="1:65" s="12" customFormat="1" ht="22.9" customHeight="1">
      <c r="B205" s="155"/>
      <c r="C205" s="156"/>
      <c r="D205" s="157" t="s">
        <v>72</v>
      </c>
      <c r="E205" s="169" t="s">
        <v>166</v>
      </c>
      <c r="F205" s="169" t="s">
        <v>311</v>
      </c>
      <c r="G205" s="156"/>
      <c r="H205" s="156"/>
      <c r="I205" s="159"/>
      <c r="J205" s="170">
        <f>BK205</f>
        <v>0</v>
      </c>
      <c r="K205" s="156"/>
      <c r="L205" s="161"/>
      <c r="M205" s="162"/>
      <c r="N205" s="163"/>
      <c r="O205" s="163"/>
      <c r="P205" s="164">
        <f>SUM(P206:P209)</f>
        <v>0</v>
      </c>
      <c r="Q205" s="163"/>
      <c r="R205" s="164">
        <f>SUM(R206:R209)</f>
        <v>1.4269999999999999E-3</v>
      </c>
      <c r="S205" s="163"/>
      <c r="T205" s="165">
        <f>SUM(T206:T209)</f>
        <v>0</v>
      </c>
      <c r="AR205" s="166" t="s">
        <v>81</v>
      </c>
      <c r="AT205" s="167" t="s">
        <v>72</v>
      </c>
      <c r="AU205" s="167" t="s">
        <v>81</v>
      </c>
      <c r="AY205" s="166" t="s">
        <v>119</v>
      </c>
      <c r="BK205" s="168">
        <f>SUM(BK206:BK209)</f>
        <v>0</v>
      </c>
    </row>
    <row r="206" spans="1:65" s="2" customFormat="1" ht="14.45" customHeight="1">
      <c r="A206" s="36"/>
      <c r="B206" s="37"/>
      <c r="C206" s="171" t="s">
        <v>312</v>
      </c>
      <c r="D206" s="171" t="s">
        <v>121</v>
      </c>
      <c r="E206" s="172" t="s">
        <v>313</v>
      </c>
      <c r="F206" s="173" t="s">
        <v>314</v>
      </c>
      <c r="G206" s="174" t="s">
        <v>147</v>
      </c>
      <c r="H206" s="175">
        <v>1</v>
      </c>
      <c r="I206" s="176"/>
      <c r="J206" s="177">
        <f>ROUND(I206*H206,2)</f>
        <v>0</v>
      </c>
      <c r="K206" s="173" t="s">
        <v>125</v>
      </c>
      <c r="L206" s="41"/>
      <c r="M206" s="178" t="s">
        <v>19</v>
      </c>
      <c r="N206" s="179" t="s">
        <v>44</v>
      </c>
      <c r="O206" s="66"/>
      <c r="P206" s="180">
        <f>O206*H206</f>
        <v>0</v>
      </c>
      <c r="Q206" s="180">
        <v>6.0000000000000002E-6</v>
      </c>
      <c r="R206" s="180">
        <f>Q206*H206</f>
        <v>6.0000000000000002E-6</v>
      </c>
      <c r="S206" s="180">
        <v>0</v>
      </c>
      <c r="T206" s="181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2" t="s">
        <v>126</v>
      </c>
      <c r="AT206" s="182" t="s">
        <v>121</v>
      </c>
      <c r="AU206" s="182" t="s">
        <v>83</v>
      </c>
      <c r="AY206" s="19" t="s">
        <v>119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9" t="s">
        <v>81</v>
      </c>
      <c r="BK206" s="183">
        <f>ROUND(I206*H206,2)</f>
        <v>0</v>
      </c>
      <c r="BL206" s="19" t="s">
        <v>126</v>
      </c>
      <c r="BM206" s="182" t="s">
        <v>315</v>
      </c>
    </row>
    <row r="207" spans="1:65" s="14" customFormat="1">
      <c r="B207" s="195"/>
      <c r="C207" s="196"/>
      <c r="D207" s="186" t="s">
        <v>128</v>
      </c>
      <c r="E207" s="197" t="s">
        <v>19</v>
      </c>
      <c r="F207" s="198" t="s">
        <v>316</v>
      </c>
      <c r="G207" s="196"/>
      <c r="H207" s="199">
        <v>1</v>
      </c>
      <c r="I207" s="200"/>
      <c r="J207" s="196"/>
      <c r="K207" s="196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128</v>
      </c>
      <c r="AU207" s="205" t="s">
        <v>83</v>
      </c>
      <c r="AV207" s="14" t="s">
        <v>83</v>
      </c>
      <c r="AW207" s="14" t="s">
        <v>35</v>
      </c>
      <c r="AX207" s="14" t="s">
        <v>81</v>
      </c>
      <c r="AY207" s="205" t="s">
        <v>119</v>
      </c>
    </row>
    <row r="208" spans="1:65" s="2" customFormat="1" ht="14.45" customHeight="1">
      <c r="A208" s="36"/>
      <c r="B208" s="37"/>
      <c r="C208" s="228" t="s">
        <v>317</v>
      </c>
      <c r="D208" s="228" t="s">
        <v>203</v>
      </c>
      <c r="E208" s="229" t="s">
        <v>318</v>
      </c>
      <c r="F208" s="230" t="s">
        <v>319</v>
      </c>
      <c r="G208" s="231" t="s">
        <v>147</v>
      </c>
      <c r="H208" s="232">
        <v>1.0149999999999999</v>
      </c>
      <c r="I208" s="233"/>
      <c r="J208" s="234">
        <f>ROUND(I208*H208,2)</f>
        <v>0</v>
      </c>
      <c r="K208" s="230" t="s">
        <v>125</v>
      </c>
      <c r="L208" s="235"/>
      <c r="M208" s="236" t="s">
        <v>19</v>
      </c>
      <c r="N208" s="237" t="s">
        <v>44</v>
      </c>
      <c r="O208" s="66"/>
      <c r="P208" s="180">
        <f>O208*H208</f>
        <v>0</v>
      </c>
      <c r="Q208" s="180">
        <v>1.4E-3</v>
      </c>
      <c r="R208" s="180">
        <f>Q208*H208</f>
        <v>1.421E-3</v>
      </c>
      <c r="S208" s="180">
        <v>0</v>
      </c>
      <c r="T208" s="181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2" t="s">
        <v>166</v>
      </c>
      <c r="AT208" s="182" t="s">
        <v>203</v>
      </c>
      <c r="AU208" s="182" t="s">
        <v>83</v>
      </c>
      <c r="AY208" s="19" t="s">
        <v>119</v>
      </c>
      <c r="BE208" s="183">
        <f>IF(N208="základní",J208,0)</f>
        <v>0</v>
      </c>
      <c r="BF208" s="183">
        <f>IF(N208="snížená",J208,0)</f>
        <v>0</v>
      </c>
      <c r="BG208" s="183">
        <f>IF(N208="zákl. přenesená",J208,0)</f>
        <v>0</v>
      </c>
      <c r="BH208" s="183">
        <f>IF(N208="sníž. přenesená",J208,0)</f>
        <v>0</v>
      </c>
      <c r="BI208" s="183">
        <f>IF(N208="nulová",J208,0)</f>
        <v>0</v>
      </c>
      <c r="BJ208" s="19" t="s">
        <v>81</v>
      </c>
      <c r="BK208" s="183">
        <f>ROUND(I208*H208,2)</f>
        <v>0</v>
      </c>
      <c r="BL208" s="19" t="s">
        <v>126</v>
      </c>
      <c r="BM208" s="182" t="s">
        <v>320</v>
      </c>
    </row>
    <row r="209" spans="1:65" s="14" customFormat="1">
      <c r="B209" s="195"/>
      <c r="C209" s="196"/>
      <c r="D209" s="186" t="s">
        <v>128</v>
      </c>
      <c r="E209" s="197" t="s">
        <v>19</v>
      </c>
      <c r="F209" s="198" t="s">
        <v>321</v>
      </c>
      <c r="G209" s="196"/>
      <c r="H209" s="199">
        <v>1.0149999999999999</v>
      </c>
      <c r="I209" s="200"/>
      <c r="J209" s="196"/>
      <c r="K209" s="196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128</v>
      </c>
      <c r="AU209" s="205" t="s">
        <v>83</v>
      </c>
      <c r="AV209" s="14" t="s">
        <v>83</v>
      </c>
      <c r="AW209" s="14" t="s">
        <v>35</v>
      </c>
      <c r="AX209" s="14" t="s">
        <v>81</v>
      </c>
      <c r="AY209" s="205" t="s">
        <v>119</v>
      </c>
    </row>
    <row r="210" spans="1:65" s="12" customFormat="1" ht="22.9" customHeight="1">
      <c r="B210" s="155"/>
      <c r="C210" s="156"/>
      <c r="D210" s="157" t="s">
        <v>72</v>
      </c>
      <c r="E210" s="169" t="s">
        <v>171</v>
      </c>
      <c r="F210" s="169" t="s">
        <v>322</v>
      </c>
      <c r="G210" s="156"/>
      <c r="H210" s="156"/>
      <c r="I210" s="159"/>
      <c r="J210" s="170">
        <f>BK210</f>
        <v>0</v>
      </c>
      <c r="K210" s="156"/>
      <c r="L210" s="161"/>
      <c r="M210" s="162"/>
      <c r="N210" s="163"/>
      <c r="O210" s="163"/>
      <c r="P210" s="164">
        <f>P211+SUM(P212:P234)</f>
        <v>0</v>
      </c>
      <c r="Q210" s="163"/>
      <c r="R210" s="164">
        <f>R211+SUM(R212:R234)</f>
        <v>8.4035664599999986</v>
      </c>
      <c r="S210" s="163"/>
      <c r="T210" s="165">
        <f>T211+SUM(T212:T234)</f>
        <v>0.7</v>
      </c>
      <c r="AR210" s="166" t="s">
        <v>81</v>
      </c>
      <c r="AT210" s="167" t="s">
        <v>72</v>
      </c>
      <c r="AU210" s="167" t="s">
        <v>81</v>
      </c>
      <c r="AY210" s="166" t="s">
        <v>119</v>
      </c>
      <c r="BK210" s="168">
        <f>BK211+SUM(BK212:BK234)</f>
        <v>0</v>
      </c>
    </row>
    <row r="211" spans="1:65" s="2" customFormat="1" ht="14.45" customHeight="1">
      <c r="A211" s="36"/>
      <c r="B211" s="37"/>
      <c r="C211" s="171" t="s">
        <v>323</v>
      </c>
      <c r="D211" s="171" t="s">
        <v>121</v>
      </c>
      <c r="E211" s="172" t="s">
        <v>324</v>
      </c>
      <c r="F211" s="173" t="s">
        <v>325</v>
      </c>
      <c r="G211" s="174" t="s">
        <v>250</v>
      </c>
      <c r="H211" s="175">
        <v>1</v>
      </c>
      <c r="I211" s="176"/>
      <c r="J211" s="177">
        <f>ROUND(I211*H211,2)</f>
        <v>0</v>
      </c>
      <c r="K211" s="173" t="s">
        <v>125</v>
      </c>
      <c r="L211" s="41"/>
      <c r="M211" s="178" t="s">
        <v>19</v>
      </c>
      <c r="N211" s="179" t="s">
        <v>44</v>
      </c>
      <c r="O211" s="66"/>
      <c r="P211" s="180">
        <f>O211*H211</f>
        <v>0</v>
      </c>
      <c r="Q211" s="180">
        <v>6.9999999999999999E-4</v>
      </c>
      <c r="R211" s="180">
        <f>Q211*H211</f>
        <v>6.9999999999999999E-4</v>
      </c>
      <c r="S211" s="180">
        <v>0</v>
      </c>
      <c r="T211" s="181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2" t="s">
        <v>126</v>
      </c>
      <c r="AT211" s="182" t="s">
        <v>121</v>
      </c>
      <c r="AU211" s="182" t="s">
        <v>83</v>
      </c>
      <c r="AY211" s="19" t="s">
        <v>119</v>
      </c>
      <c r="BE211" s="183">
        <f>IF(N211="základní",J211,0)</f>
        <v>0</v>
      </c>
      <c r="BF211" s="183">
        <f>IF(N211="snížená",J211,0)</f>
        <v>0</v>
      </c>
      <c r="BG211" s="183">
        <f>IF(N211="zákl. přenesená",J211,0)</f>
        <v>0</v>
      </c>
      <c r="BH211" s="183">
        <f>IF(N211="sníž. přenesená",J211,0)</f>
        <v>0</v>
      </c>
      <c r="BI211" s="183">
        <f>IF(N211="nulová",J211,0)</f>
        <v>0</v>
      </c>
      <c r="BJ211" s="19" t="s">
        <v>81</v>
      </c>
      <c r="BK211" s="183">
        <f>ROUND(I211*H211,2)</f>
        <v>0</v>
      </c>
      <c r="BL211" s="19" t="s">
        <v>126</v>
      </c>
      <c r="BM211" s="182" t="s">
        <v>326</v>
      </c>
    </row>
    <row r="212" spans="1:65" s="13" customFormat="1">
      <c r="B212" s="184"/>
      <c r="C212" s="185"/>
      <c r="D212" s="186" t="s">
        <v>128</v>
      </c>
      <c r="E212" s="187" t="s">
        <v>19</v>
      </c>
      <c r="F212" s="188" t="s">
        <v>327</v>
      </c>
      <c r="G212" s="185"/>
      <c r="H212" s="187" t="s">
        <v>19</v>
      </c>
      <c r="I212" s="189"/>
      <c r="J212" s="185"/>
      <c r="K212" s="185"/>
      <c r="L212" s="190"/>
      <c r="M212" s="191"/>
      <c r="N212" s="192"/>
      <c r="O212" s="192"/>
      <c r="P212" s="192"/>
      <c r="Q212" s="192"/>
      <c r="R212" s="192"/>
      <c r="S212" s="192"/>
      <c r="T212" s="193"/>
      <c r="AT212" s="194" t="s">
        <v>128</v>
      </c>
      <c r="AU212" s="194" t="s">
        <v>83</v>
      </c>
      <c r="AV212" s="13" t="s">
        <v>81</v>
      </c>
      <c r="AW212" s="13" t="s">
        <v>35</v>
      </c>
      <c r="AX212" s="13" t="s">
        <v>73</v>
      </c>
      <c r="AY212" s="194" t="s">
        <v>119</v>
      </c>
    </row>
    <row r="213" spans="1:65" s="14" customFormat="1">
      <c r="B213" s="195"/>
      <c r="C213" s="196"/>
      <c r="D213" s="186" t="s">
        <v>128</v>
      </c>
      <c r="E213" s="197" t="s">
        <v>19</v>
      </c>
      <c r="F213" s="198" t="s">
        <v>328</v>
      </c>
      <c r="G213" s="196"/>
      <c r="H213" s="199">
        <v>1</v>
      </c>
      <c r="I213" s="200"/>
      <c r="J213" s="196"/>
      <c r="K213" s="196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128</v>
      </c>
      <c r="AU213" s="205" t="s">
        <v>83</v>
      </c>
      <c r="AV213" s="14" t="s">
        <v>83</v>
      </c>
      <c r="AW213" s="14" t="s">
        <v>35</v>
      </c>
      <c r="AX213" s="14" t="s">
        <v>81</v>
      </c>
      <c r="AY213" s="205" t="s">
        <v>119</v>
      </c>
    </row>
    <row r="214" spans="1:65" s="2" customFormat="1" ht="14.45" customHeight="1">
      <c r="A214" s="36"/>
      <c r="B214" s="37"/>
      <c r="C214" s="228" t="s">
        <v>329</v>
      </c>
      <c r="D214" s="228" t="s">
        <v>203</v>
      </c>
      <c r="E214" s="229" t="s">
        <v>330</v>
      </c>
      <c r="F214" s="230" t="s">
        <v>331</v>
      </c>
      <c r="G214" s="231" t="s">
        <v>250</v>
      </c>
      <c r="H214" s="232">
        <v>1.2210000000000001</v>
      </c>
      <c r="I214" s="233"/>
      <c r="J214" s="234">
        <f>ROUND(I214*H214,2)</f>
        <v>0</v>
      </c>
      <c r="K214" s="230" t="s">
        <v>125</v>
      </c>
      <c r="L214" s="235"/>
      <c r="M214" s="236" t="s">
        <v>19</v>
      </c>
      <c r="N214" s="237" t="s">
        <v>44</v>
      </c>
      <c r="O214" s="66"/>
      <c r="P214" s="180">
        <f>O214*H214</f>
        <v>0</v>
      </c>
      <c r="Q214" s="180">
        <v>1.2999999999999999E-3</v>
      </c>
      <c r="R214" s="180">
        <f>Q214*H214</f>
        <v>1.5873E-3</v>
      </c>
      <c r="S214" s="180">
        <v>0</v>
      </c>
      <c r="T214" s="181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2" t="s">
        <v>166</v>
      </c>
      <c r="AT214" s="182" t="s">
        <v>203</v>
      </c>
      <c r="AU214" s="182" t="s">
        <v>83</v>
      </c>
      <c r="AY214" s="19" t="s">
        <v>119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9" t="s">
        <v>81</v>
      </c>
      <c r="BK214" s="183">
        <f>ROUND(I214*H214,2)</f>
        <v>0</v>
      </c>
      <c r="BL214" s="19" t="s">
        <v>126</v>
      </c>
      <c r="BM214" s="182" t="s">
        <v>332</v>
      </c>
    </row>
    <row r="215" spans="1:65" s="14" customFormat="1">
      <c r="B215" s="195"/>
      <c r="C215" s="196"/>
      <c r="D215" s="186" t="s">
        <v>128</v>
      </c>
      <c r="E215" s="197" t="s">
        <v>19</v>
      </c>
      <c r="F215" s="198" t="s">
        <v>333</v>
      </c>
      <c r="G215" s="196"/>
      <c r="H215" s="199">
        <v>1.2210000000000001</v>
      </c>
      <c r="I215" s="200"/>
      <c r="J215" s="196"/>
      <c r="K215" s="196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128</v>
      </c>
      <c r="AU215" s="205" t="s">
        <v>83</v>
      </c>
      <c r="AV215" s="14" t="s">
        <v>83</v>
      </c>
      <c r="AW215" s="14" t="s">
        <v>35</v>
      </c>
      <c r="AX215" s="14" t="s">
        <v>81</v>
      </c>
      <c r="AY215" s="205" t="s">
        <v>119</v>
      </c>
    </row>
    <row r="216" spans="1:65" s="2" customFormat="1" ht="14.45" customHeight="1">
      <c r="A216" s="36"/>
      <c r="B216" s="37"/>
      <c r="C216" s="171" t="s">
        <v>334</v>
      </c>
      <c r="D216" s="171" t="s">
        <v>121</v>
      </c>
      <c r="E216" s="172" t="s">
        <v>335</v>
      </c>
      <c r="F216" s="173" t="s">
        <v>336</v>
      </c>
      <c r="G216" s="174" t="s">
        <v>250</v>
      </c>
      <c r="H216" s="175">
        <v>1</v>
      </c>
      <c r="I216" s="176"/>
      <c r="J216" s="177">
        <f>ROUND(I216*H216,2)</f>
        <v>0</v>
      </c>
      <c r="K216" s="173" t="s">
        <v>125</v>
      </c>
      <c r="L216" s="41"/>
      <c r="M216" s="178" t="s">
        <v>19</v>
      </c>
      <c r="N216" s="179" t="s">
        <v>44</v>
      </c>
      <c r="O216" s="66"/>
      <c r="P216" s="180">
        <f>O216*H216</f>
        <v>0</v>
      </c>
      <c r="Q216" s="180">
        <v>0.112405</v>
      </c>
      <c r="R216" s="180">
        <f>Q216*H216</f>
        <v>0.112405</v>
      </c>
      <c r="S216" s="180">
        <v>0</v>
      </c>
      <c r="T216" s="181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2" t="s">
        <v>126</v>
      </c>
      <c r="AT216" s="182" t="s">
        <v>121</v>
      </c>
      <c r="AU216" s="182" t="s">
        <v>83</v>
      </c>
      <c r="AY216" s="19" t="s">
        <v>119</v>
      </c>
      <c r="BE216" s="183">
        <f>IF(N216="základní",J216,0)</f>
        <v>0</v>
      </c>
      <c r="BF216" s="183">
        <f>IF(N216="snížená",J216,0)</f>
        <v>0</v>
      </c>
      <c r="BG216" s="183">
        <f>IF(N216="zákl. přenesená",J216,0)</f>
        <v>0</v>
      </c>
      <c r="BH216" s="183">
        <f>IF(N216="sníž. přenesená",J216,0)</f>
        <v>0</v>
      </c>
      <c r="BI216" s="183">
        <f>IF(N216="nulová",J216,0)</f>
        <v>0</v>
      </c>
      <c r="BJ216" s="19" t="s">
        <v>81</v>
      </c>
      <c r="BK216" s="183">
        <f>ROUND(I216*H216,2)</f>
        <v>0</v>
      </c>
      <c r="BL216" s="19" t="s">
        <v>126</v>
      </c>
      <c r="BM216" s="182" t="s">
        <v>337</v>
      </c>
    </row>
    <row r="217" spans="1:65" s="13" customFormat="1">
      <c r="B217" s="184"/>
      <c r="C217" s="185"/>
      <c r="D217" s="186" t="s">
        <v>128</v>
      </c>
      <c r="E217" s="187" t="s">
        <v>19</v>
      </c>
      <c r="F217" s="188" t="s">
        <v>338</v>
      </c>
      <c r="G217" s="185"/>
      <c r="H217" s="187" t="s">
        <v>19</v>
      </c>
      <c r="I217" s="189"/>
      <c r="J217" s="185"/>
      <c r="K217" s="185"/>
      <c r="L217" s="190"/>
      <c r="M217" s="191"/>
      <c r="N217" s="192"/>
      <c r="O217" s="192"/>
      <c r="P217" s="192"/>
      <c r="Q217" s="192"/>
      <c r="R217" s="192"/>
      <c r="S217" s="192"/>
      <c r="T217" s="193"/>
      <c r="AT217" s="194" t="s">
        <v>128</v>
      </c>
      <c r="AU217" s="194" t="s">
        <v>83</v>
      </c>
      <c r="AV217" s="13" t="s">
        <v>81</v>
      </c>
      <c r="AW217" s="13" t="s">
        <v>35</v>
      </c>
      <c r="AX217" s="13" t="s">
        <v>73</v>
      </c>
      <c r="AY217" s="194" t="s">
        <v>119</v>
      </c>
    </row>
    <row r="218" spans="1:65" s="14" customFormat="1">
      <c r="B218" s="195"/>
      <c r="C218" s="196"/>
      <c r="D218" s="186" t="s">
        <v>128</v>
      </c>
      <c r="E218" s="197" t="s">
        <v>19</v>
      </c>
      <c r="F218" s="198" t="s">
        <v>328</v>
      </c>
      <c r="G218" s="196"/>
      <c r="H218" s="199">
        <v>1</v>
      </c>
      <c r="I218" s="200"/>
      <c r="J218" s="196"/>
      <c r="K218" s="196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128</v>
      </c>
      <c r="AU218" s="205" t="s">
        <v>83</v>
      </c>
      <c r="AV218" s="14" t="s">
        <v>83</v>
      </c>
      <c r="AW218" s="14" t="s">
        <v>35</v>
      </c>
      <c r="AX218" s="14" t="s">
        <v>81</v>
      </c>
      <c r="AY218" s="205" t="s">
        <v>119</v>
      </c>
    </row>
    <row r="219" spans="1:65" s="2" customFormat="1" ht="24.2" customHeight="1">
      <c r="A219" s="36"/>
      <c r="B219" s="37"/>
      <c r="C219" s="171" t="s">
        <v>339</v>
      </c>
      <c r="D219" s="171" t="s">
        <v>121</v>
      </c>
      <c r="E219" s="172" t="s">
        <v>340</v>
      </c>
      <c r="F219" s="173" t="s">
        <v>341</v>
      </c>
      <c r="G219" s="174" t="s">
        <v>147</v>
      </c>
      <c r="H219" s="175">
        <v>38</v>
      </c>
      <c r="I219" s="176"/>
      <c r="J219" s="177">
        <f>ROUND(I219*H219,2)</f>
        <v>0</v>
      </c>
      <c r="K219" s="173" t="s">
        <v>125</v>
      </c>
      <c r="L219" s="41"/>
      <c r="M219" s="178" t="s">
        <v>19</v>
      </c>
      <c r="N219" s="179" t="s">
        <v>44</v>
      </c>
      <c r="O219" s="66"/>
      <c r="P219" s="180">
        <f>O219*H219</f>
        <v>0</v>
      </c>
      <c r="Q219" s="180">
        <v>0.15539952000000001</v>
      </c>
      <c r="R219" s="180">
        <f>Q219*H219</f>
        <v>5.9051817600000005</v>
      </c>
      <c r="S219" s="180">
        <v>0</v>
      </c>
      <c r="T219" s="181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2" t="s">
        <v>126</v>
      </c>
      <c r="AT219" s="182" t="s">
        <v>121</v>
      </c>
      <c r="AU219" s="182" t="s">
        <v>83</v>
      </c>
      <c r="AY219" s="19" t="s">
        <v>119</v>
      </c>
      <c r="BE219" s="183">
        <f>IF(N219="základní",J219,0)</f>
        <v>0</v>
      </c>
      <c r="BF219" s="183">
        <f>IF(N219="snížená",J219,0)</f>
        <v>0</v>
      </c>
      <c r="BG219" s="183">
        <f>IF(N219="zákl. přenesená",J219,0)</f>
        <v>0</v>
      </c>
      <c r="BH219" s="183">
        <f>IF(N219="sníž. přenesená",J219,0)</f>
        <v>0</v>
      </c>
      <c r="BI219" s="183">
        <f>IF(N219="nulová",J219,0)</f>
        <v>0</v>
      </c>
      <c r="BJ219" s="19" t="s">
        <v>81</v>
      </c>
      <c r="BK219" s="183">
        <f>ROUND(I219*H219,2)</f>
        <v>0</v>
      </c>
      <c r="BL219" s="19" t="s">
        <v>126</v>
      </c>
      <c r="BM219" s="182" t="s">
        <v>342</v>
      </c>
    </row>
    <row r="220" spans="1:65" s="13" customFormat="1">
      <c r="B220" s="184"/>
      <c r="C220" s="185"/>
      <c r="D220" s="186" t="s">
        <v>128</v>
      </c>
      <c r="E220" s="187" t="s">
        <v>19</v>
      </c>
      <c r="F220" s="188" t="s">
        <v>129</v>
      </c>
      <c r="G220" s="185"/>
      <c r="H220" s="187" t="s">
        <v>19</v>
      </c>
      <c r="I220" s="189"/>
      <c r="J220" s="185"/>
      <c r="K220" s="185"/>
      <c r="L220" s="190"/>
      <c r="M220" s="191"/>
      <c r="N220" s="192"/>
      <c r="O220" s="192"/>
      <c r="P220" s="192"/>
      <c r="Q220" s="192"/>
      <c r="R220" s="192"/>
      <c r="S220" s="192"/>
      <c r="T220" s="193"/>
      <c r="AT220" s="194" t="s">
        <v>128</v>
      </c>
      <c r="AU220" s="194" t="s">
        <v>83</v>
      </c>
      <c r="AV220" s="13" t="s">
        <v>81</v>
      </c>
      <c r="AW220" s="13" t="s">
        <v>35</v>
      </c>
      <c r="AX220" s="13" t="s">
        <v>73</v>
      </c>
      <c r="AY220" s="194" t="s">
        <v>119</v>
      </c>
    </row>
    <row r="221" spans="1:65" s="14" customFormat="1">
      <c r="B221" s="195"/>
      <c r="C221" s="196"/>
      <c r="D221" s="186" t="s">
        <v>128</v>
      </c>
      <c r="E221" s="197" t="s">
        <v>19</v>
      </c>
      <c r="F221" s="198" t="s">
        <v>343</v>
      </c>
      <c r="G221" s="196"/>
      <c r="H221" s="199">
        <v>38</v>
      </c>
      <c r="I221" s="200"/>
      <c r="J221" s="196"/>
      <c r="K221" s="196"/>
      <c r="L221" s="201"/>
      <c r="M221" s="202"/>
      <c r="N221" s="203"/>
      <c r="O221" s="203"/>
      <c r="P221" s="203"/>
      <c r="Q221" s="203"/>
      <c r="R221" s="203"/>
      <c r="S221" s="203"/>
      <c r="T221" s="204"/>
      <c r="AT221" s="205" t="s">
        <v>128</v>
      </c>
      <c r="AU221" s="205" t="s">
        <v>83</v>
      </c>
      <c r="AV221" s="14" t="s">
        <v>83</v>
      </c>
      <c r="AW221" s="14" t="s">
        <v>35</v>
      </c>
      <c r="AX221" s="14" t="s">
        <v>81</v>
      </c>
      <c r="AY221" s="205" t="s">
        <v>119</v>
      </c>
    </row>
    <row r="222" spans="1:65" s="2" customFormat="1" ht="14.45" customHeight="1">
      <c r="A222" s="36"/>
      <c r="B222" s="37"/>
      <c r="C222" s="228" t="s">
        <v>344</v>
      </c>
      <c r="D222" s="228" t="s">
        <v>203</v>
      </c>
      <c r="E222" s="229" t="s">
        <v>345</v>
      </c>
      <c r="F222" s="230" t="s">
        <v>346</v>
      </c>
      <c r="G222" s="231" t="s">
        <v>147</v>
      </c>
      <c r="H222" s="232">
        <v>39.534999999999997</v>
      </c>
      <c r="I222" s="233"/>
      <c r="J222" s="234">
        <f>ROUND(I222*H222,2)</f>
        <v>0</v>
      </c>
      <c r="K222" s="230" t="s">
        <v>125</v>
      </c>
      <c r="L222" s="235"/>
      <c r="M222" s="236" t="s">
        <v>19</v>
      </c>
      <c r="N222" s="237" t="s">
        <v>44</v>
      </c>
      <c r="O222" s="66"/>
      <c r="P222" s="180">
        <f>O222*H222</f>
        <v>0</v>
      </c>
      <c r="Q222" s="180">
        <v>4.4999999999999998E-2</v>
      </c>
      <c r="R222" s="180">
        <f>Q222*H222</f>
        <v>1.7790749999999997</v>
      </c>
      <c r="S222" s="180">
        <v>0</v>
      </c>
      <c r="T222" s="181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2" t="s">
        <v>166</v>
      </c>
      <c r="AT222" s="182" t="s">
        <v>203</v>
      </c>
      <c r="AU222" s="182" t="s">
        <v>83</v>
      </c>
      <c r="AY222" s="19" t="s">
        <v>119</v>
      </c>
      <c r="BE222" s="183">
        <f>IF(N222="základní",J222,0)</f>
        <v>0</v>
      </c>
      <c r="BF222" s="183">
        <f>IF(N222="snížená",J222,0)</f>
        <v>0</v>
      </c>
      <c r="BG222" s="183">
        <f>IF(N222="zákl. přenesená",J222,0)</f>
        <v>0</v>
      </c>
      <c r="BH222" s="183">
        <f>IF(N222="sníž. přenesená",J222,0)</f>
        <v>0</v>
      </c>
      <c r="BI222" s="183">
        <f>IF(N222="nulová",J222,0)</f>
        <v>0</v>
      </c>
      <c r="BJ222" s="19" t="s">
        <v>81</v>
      </c>
      <c r="BK222" s="183">
        <f>ROUND(I222*H222,2)</f>
        <v>0</v>
      </c>
      <c r="BL222" s="19" t="s">
        <v>126</v>
      </c>
      <c r="BM222" s="182" t="s">
        <v>347</v>
      </c>
    </row>
    <row r="223" spans="1:65" s="14" customFormat="1">
      <c r="B223" s="195"/>
      <c r="C223" s="196"/>
      <c r="D223" s="186" t="s">
        <v>128</v>
      </c>
      <c r="E223" s="197" t="s">
        <v>19</v>
      </c>
      <c r="F223" s="198" t="s">
        <v>348</v>
      </c>
      <c r="G223" s="196"/>
      <c r="H223" s="199">
        <v>38.76</v>
      </c>
      <c r="I223" s="200"/>
      <c r="J223" s="196"/>
      <c r="K223" s="196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128</v>
      </c>
      <c r="AU223" s="205" t="s">
        <v>83</v>
      </c>
      <c r="AV223" s="14" t="s">
        <v>83</v>
      </c>
      <c r="AW223" s="14" t="s">
        <v>35</v>
      </c>
      <c r="AX223" s="14" t="s">
        <v>73</v>
      </c>
      <c r="AY223" s="205" t="s">
        <v>119</v>
      </c>
    </row>
    <row r="224" spans="1:65" s="14" customFormat="1">
      <c r="B224" s="195"/>
      <c r="C224" s="196"/>
      <c r="D224" s="186" t="s">
        <v>128</v>
      </c>
      <c r="E224" s="197" t="s">
        <v>19</v>
      </c>
      <c r="F224" s="198" t="s">
        <v>349</v>
      </c>
      <c r="G224" s="196"/>
      <c r="H224" s="199">
        <v>39.534999999999997</v>
      </c>
      <c r="I224" s="200"/>
      <c r="J224" s="196"/>
      <c r="K224" s="196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128</v>
      </c>
      <c r="AU224" s="205" t="s">
        <v>83</v>
      </c>
      <c r="AV224" s="14" t="s">
        <v>83</v>
      </c>
      <c r="AW224" s="14" t="s">
        <v>35</v>
      </c>
      <c r="AX224" s="14" t="s">
        <v>81</v>
      </c>
      <c r="AY224" s="205" t="s">
        <v>119</v>
      </c>
    </row>
    <row r="225" spans="1:65" s="2" customFormat="1" ht="14.45" customHeight="1">
      <c r="A225" s="36"/>
      <c r="B225" s="37"/>
      <c r="C225" s="171" t="s">
        <v>350</v>
      </c>
      <c r="D225" s="171" t="s">
        <v>121</v>
      </c>
      <c r="E225" s="172" t="s">
        <v>351</v>
      </c>
      <c r="F225" s="173" t="s">
        <v>352</v>
      </c>
      <c r="G225" s="174" t="s">
        <v>147</v>
      </c>
      <c r="H225" s="175">
        <v>2</v>
      </c>
      <c r="I225" s="176"/>
      <c r="J225" s="177">
        <f>ROUND(I225*H225,2)</f>
        <v>0</v>
      </c>
      <c r="K225" s="173" t="s">
        <v>125</v>
      </c>
      <c r="L225" s="41"/>
      <c r="M225" s="178" t="s">
        <v>19</v>
      </c>
      <c r="N225" s="179" t="s">
        <v>44</v>
      </c>
      <c r="O225" s="66"/>
      <c r="P225" s="180">
        <f>O225*H225</f>
        <v>0</v>
      </c>
      <c r="Q225" s="180">
        <v>0.29220869999999999</v>
      </c>
      <c r="R225" s="180">
        <f>Q225*H225</f>
        <v>0.58441739999999998</v>
      </c>
      <c r="S225" s="180">
        <v>0</v>
      </c>
      <c r="T225" s="181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2" t="s">
        <v>126</v>
      </c>
      <c r="AT225" s="182" t="s">
        <v>121</v>
      </c>
      <c r="AU225" s="182" t="s">
        <v>83</v>
      </c>
      <c r="AY225" s="19" t="s">
        <v>119</v>
      </c>
      <c r="BE225" s="183">
        <f>IF(N225="základní",J225,0)</f>
        <v>0</v>
      </c>
      <c r="BF225" s="183">
        <f>IF(N225="snížená",J225,0)</f>
        <v>0</v>
      </c>
      <c r="BG225" s="183">
        <f>IF(N225="zákl. přenesená",J225,0)</f>
        <v>0</v>
      </c>
      <c r="BH225" s="183">
        <f>IF(N225="sníž. přenesená",J225,0)</f>
        <v>0</v>
      </c>
      <c r="BI225" s="183">
        <f>IF(N225="nulová",J225,0)</f>
        <v>0</v>
      </c>
      <c r="BJ225" s="19" t="s">
        <v>81</v>
      </c>
      <c r="BK225" s="183">
        <f>ROUND(I225*H225,2)</f>
        <v>0</v>
      </c>
      <c r="BL225" s="19" t="s">
        <v>126</v>
      </c>
      <c r="BM225" s="182" t="s">
        <v>353</v>
      </c>
    </row>
    <row r="226" spans="1:65" s="2" customFormat="1" ht="14.45" customHeight="1">
      <c r="A226" s="36"/>
      <c r="B226" s="37"/>
      <c r="C226" s="228" t="s">
        <v>354</v>
      </c>
      <c r="D226" s="228" t="s">
        <v>203</v>
      </c>
      <c r="E226" s="229" t="s">
        <v>355</v>
      </c>
      <c r="F226" s="230" t="s">
        <v>356</v>
      </c>
      <c r="G226" s="231" t="s">
        <v>147</v>
      </c>
      <c r="H226" s="232">
        <v>2</v>
      </c>
      <c r="I226" s="233"/>
      <c r="J226" s="234">
        <f>ROUND(I226*H226,2)</f>
        <v>0</v>
      </c>
      <c r="K226" s="230" t="s">
        <v>125</v>
      </c>
      <c r="L226" s="235"/>
      <c r="M226" s="236" t="s">
        <v>19</v>
      </c>
      <c r="N226" s="237" t="s">
        <v>44</v>
      </c>
      <c r="O226" s="66"/>
      <c r="P226" s="180">
        <f>O226*H226</f>
        <v>0</v>
      </c>
      <c r="Q226" s="180">
        <v>6.4999999999999997E-3</v>
      </c>
      <c r="R226" s="180">
        <f>Q226*H226</f>
        <v>1.2999999999999999E-2</v>
      </c>
      <c r="S226" s="180">
        <v>0</v>
      </c>
      <c r="T226" s="181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2" t="s">
        <v>166</v>
      </c>
      <c r="AT226" s="182" t="s">
        <v>203</v>
      </c>
      <c r="AU226" s="182" t="s">
        <v>83</v>
      </c>
      <c r="AY226" s="19" t="s">
        <v>119</v>
      </c>
      <c r="BE226" s="183">
        <f>IF(N226="základní",J226,0)</f>
        <v>0</v>
      </c>
      <c r="BF226" s="183">
        <f>IF(N226="snížená",J226,0)</f>
        <v>0</v>
      </c>
      <c r="BG226" s="183">
        <f>IF(N226="zákl. přenesená",J226,0)</f>
        <v>0</v>
      </c>
      <c r="BH226" s="183">
        <f>IF(N226="sníž. přenesená",J226,0)</f>
        <v>0</v>
      </c>
      <c r="BI226" s="183">
        <f>IF(N226="nulová",J226,0)</f>
        <v>0</v>
      </c>
      <c r="BJ226" s="19" t="s">
        <v>81</v>
      </c>
      <c r="BK226" s="183">
        <f>ROUND(I226*H226,2)</f>
        <v>0</v>
      </c>
      <c r="BL226" s="19" t="s">
        <v>126</v>
      </c>
      <c r="BM226" s="182" t="s">
        <v>357</v>
      </c>
    </row>
    <row r="227" spans="1:65" s="2" customFormat="1" ht="14.45" customHeight="1">
      <c r="A227" s="36"/>
      <c r="B227" s="37"/>
      <c r="C227" s="228" t="s">
        <v>358</v>
      </c>
      <c r="D227" s="228" t="s">
        <v>203</v>
      </c>
      <c r="E227" s="229" t="s">
        <v>359</v>
      </c>
      <c r="F227" s="230" t="s">
        <v>360</v>
      </c>
      <c r="G227" s="231" t="s">
        <v>147</v>
      </c>
      <c r="H227" s="232">
        <v>2</v>
      </c>
      <c r="I227" s="233"/>
      <c r="J227" s="234">
        <f>ROUND(I227*H227,2)</f>
        <v>0</v>
      </c>
      <c r="K227" s="230" t="s">
        <v>125</v>
      </c>
      <c r="L227" s="235"/>
      <c r="M227" s="236" t="s">
        <v>19</v>
      </c>
      <c r="N227" s="237" t="s">
        <v>44</v>
      </c>
      <c r="O227" s="66"/>
      <c r="P227" s="180">
        <f>O227*H227</f>
        <v>0</v>
      </c>
      <c r="Q227" s="180">
        <v>3.5999999999999999E-3</v>
      </c>
      <c r="R227" s="180">
        <f>Q227*H227</f>
        <v>7.1999999999999998E-3</v>
      </c>
      <c r="S227" s="180">
        <v>0</v>
      </c>
      <c r="T227" s="181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2" t="s">
        <v>166</v>
      </c>
      <c r="AT227" s="182" t="s">
        <v>203</v>
      </c>
      <c r="AU227" s="182" t="s">
        <v>83</v>
      </c>
      <c r="AY227" s="19" t="s">
        <v>119</v>
      </c>
      <c r="BE227" s="183">
        <f>IF(N227="základní",J227,0)</f>
        <v>0</v>
      </c>
      <c r="BF227" s="183">
        <f>IF(N227="snížená",J227,0)</f>
        <v>0</v>
      </c>
      <c r="BG227" s="183">
        <f>IF(N227="zákl. přenesená",J227,0)</f>
        <v>0</v>
      </c>
      <c r="BH227" s="183">
        <f>IF(N227="sníž. přenesená",J227,0)</f>
        <v>0</v>
      </c>
      <c r="BI227" s="183">
        <f>IF(N227="nulová",J227,0)</f>
        <v>0</v>
      </c>
      <c r="BJ227" s="19" t="s">
        <v>81</v>
      </c>
      <c r="BK227" s="183">
        <f>ROUND(I227*H227,2)</f>
        <v>0</v>
      </c>
      <c r="BL227" s="19" t="s">
        <v>126</v>
      </c>
      <c r="BM227" s="182" t="s">
        <v>361</v>
      </c>
    </row>
    <row r="228" spans="1:65" s="2" customFormat="1" ht="37.9" customHeight="1">
      <c r="A228" s="36"/>
      <c r="B228" s="37"/>
      <c r="C228" s="171" t="s">
        <v>362</v>
      </c>
      <c r="D228" s="171" t="s">
        <v>121</v>
      </c>
      <c r="E228" s="172" t="s">
        <v>363</v>
      </c>
      <c r="F228" s="173" t="s">
        <v>364</v>
      </c>
      <c r="G228" s="174" t="s">
        <v>147</v>
      </c>
      <c r="H228" s="175">
        <v>2</v>
      </c>
      <c r="I228" s="176"/>
      <c r="J228" s="177">
        <f>ROUND(I228*H228,2)</f>
        <v>0</v>
      </c>
      <c r="K228" s="173" t="s">
        <v>125</v>
      </c>
      <c r="L228" s="41"/>
      <c r="M228" s="178" t="s">
        <v>19</v>
      </c>
      <c r="N228" s="179" t="s">
        <v>44</v>
      </c>
      <c r="O228" s="66"/>
      <c r="P228" s="180">
        <f>O228*H228</f>
        <v>0</v>
      </c>
      <c r="Q228" s="180">
        <v>0</v>
      </c>
      <c r="R228" s="180">
        <f>Q228*H228</f>
        <v>0</v>
      </c>
      <c r="S228" s="180">
        <v>0.35</v>
      </c>
      <c r="T228" s="181">
        <f>S228*H228</f>
        <v>0.7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2" t="s">
        <v>126</v>
      </c>
      <c r="AT228" s="182" t="s">
        <v>121</v>
      </c>
      <c r="AU228" s="182" t="s">
        <v>83</v>
      </c>
      <c r="AY228" s="19" t="s">
        <v>119</v>
      </c>
      <c r="BE228" s="183">
        <f>IF(N228="základní",J228,0)</f>
        <v>0</v>
      </c>
      <c r="BF228" s="183">
        <f>IF(N228="snížená",J228,0)</f>
        <v>0</v>
      </c>
      <c r="BG228" s="183">
        <f>IF(N228="zákl. přenesená",J228,0)</f>
        <v>0</v>
      </c>
      <c r="BH228" s="183">
        <f>IF(N228="sníž. přenesená",J228,0)</f>
        <v>0</v>
      </c>
      <c r="BI228" s="183">
        <f>IF(N228="nulová",J228,0)</f>
        <v>0</v>
      </c>
      <c r="BJ228" s="19" t="s">
        <v>81</v>
      </c>
      <c r="BK228" s="183">
        <f>ROUND(I228*H228,2)</f>
        <v>0</v>
      </c>
      <c r="BL228" s="19" t="s">
        <v>126</v>
      </c>
      <c r="BM228" s="182" t="s">
        <v>365</v>
      </c>
    </row>
    <row r="229" spans="1:65" s="13" customFormat="1">
      <c r="B229" s="184"/>
      <c r="C229" s="185"/>
      <c r="D229" s="186" t="s">
        <v>128</v>
      </c>
      <c r="E229" s="187" t="s">
        <v>19</v>
      </c>
      <c r="F229" s="188" t="s">
        <v>129</v>
      </c>
      <c r="G229" s="185"/>
      <c r="H229" s="187" t="s">
        <v>19</v>
      </c>
      <c r="I229" s="189"/>
      <c r="J229" s="185"/>
      <c r="K229" s="185"/>
      <c r="L229" s="190"/>
      <c r="M229" s="191"/>
      <c r="N229" s="192"/>
      <c r="O229" s="192"/>
      <c r="P229" s="192"/>
      <c r="Q229" s="192"/>
      <c r="R229" s="192"/>
      <c r="S229" s="192"/>
      <c r="T229" s="193"/>
      <c r="AT229" s="194" t="s">
        <v>128</v>
      </c>
      <c r="AU229" s="194" t="s">
        <v>83</v>
      </c>
      <c r="AV229" s="13" t="s">
        <v>81</v>
      </c>
      <c r="AW229" s="13" t="s">
        <v>35</v>
      </c>
      <c r="AX229" s="13" t="s">
        <v>73</v>
      </c>
      <c r="AY229" s="194" t="s">
        <v>119</v>
      </c>
    </row>
    <row r="230" spans="1:65" s="14" customFormat="1">
      <c r="B230" s="195"/>
      <c r="C230" s="196"/>
      <c r="D230" s="186" t="s">
        <v>128</v>
      </c>
      <c r="E230" s="197" t="s">
        <v>19</v>
      </c>
      <c r="F230" s="198" t="s">
        <v>366</v>
      </c>
      <c r="G230" s="196"/>
      <c r="H230" s="199">
        <v>2</v>
      </c>
      <c r="I230" s="200"/>
      <c r="J230" s="196"/>
      <c r="K230" s="196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128</v>
      </c>
      <c r="AU230" s="205" t="s">
        <v>83</v>
      </c>
      <c r="AV230" s="14" t="s">
        <v>83</v>
      </c>
      <c r="AW230" s="14" t="s">
        <v>35</v>
      </c>
      <c r="AX230" s="14" t="s">
        <v>81</v>
      </c>
      <c r="AY230" s="205" t="s">
        <v>119</v>
      </c>
    </row>
    <row r="231" spans="1:65" s="2" customFormat="1" ht="37.9" customHeight="1">
      <c r="A231" s="36"/>
      <c r="B231" s="37"/>
      <c r="C231" s="171" t="s">
        <v>367</v>
      </c>
      <c r="D231" s="171" t="s">
        <v>121</v>
      </c>
      <c r="E231" s="172" t="s">
        <v>368</v>
      </c>
      <c r="F231" s="173" t="s">
        <v>369</v>
      </c>
      <c r="G231" s="174" t="s">
        <v>124</v>
      </c>
      <c r="H231" s="175">
        <v>7.6</v>
      </c>
      <c r="I231" s="176"/>
      <c r="J231" s="177">
        <f>ROUND(I231*H231,2)</f>
        <v>0</v>
      </c>
      <c r="K231" s="173" t="s">
        <v>125</v>
      </c>
      <c r="L231" s="41"/>
      <c r="M231" s="178" t="s">
        <v>19</v>
      </c>
      <c r="N231" s="179" t="s">
        <v>44</v>
      </c>
      <c r="O231" s="66"/>
      <c r="P231" s="180">
        <f>O231*H231</f>
        <v>0</v>
      </c>
      <c r="Q231" s="180">
        <v>0</v>
      </c>
      <c r="R231" s="180">
        <f>Q231*H231</f>
        <v>0</v>
      </c>
      <c r="S231" s="180">
        <v>0</v>
      </c>
      <c r="T231" s="181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2" t="s">
        <v>126</v>
      </c>
      <c r="AT231" s="182" t="s">
        <v>121</v>
      </c>
      <c r="AU231" s="182" t="s">
        <v>83</v>
      </c>
      <c r="AY231" s="19" t="s">
        <v>119</v>
      </c>
      <c r="BE231" s="183">
        <f>IF(N231="základní",J231,0)</f>
        <v>0</v>
      </c>
      <c r="BF231" s="183">
        <f>IF(N231="snížená",J231,0)</f>
        <v>0</v>
      </c>
      <c r="BG231" s="183">
        <f>IF(N231="zákl. přenesená",J231,0)</f>
        <v>0</v>
      </c>
      <c r="BH231" s="183">
        <f>IF(N231="sníž. přenesená",J231,0)</f>
        <v>0</v>
      </c>
      <c r="BI231" s="183">
        <f>IF(N231="nulová",J231,0)</f>
        <v>0</v>
      </c>
      <c r="BJ231" s="19" t="s">
        <v>81</v>
      </c>
      <c r="BK231" s="183">
        <f>ROUND(I231*H231,2)</f>
        <v>0</v>
      </c>
      <c r="BL231" s="19" t="s">
        <v>126</v>
      </c>
      <c r="BM231" s="182" t="s">
        <v>370</v>
      </c>
    </row>
    <row r="232" spans="1:65" s="13" customFormat="1">
      <c r="B232" s="184"/>
      <c r="C232" s="185"/>
      <c r="D232" s="186" t="s">
        <v>128</v>
      </c>
      <c r="E232" s="187" t="s">
        <v>19</v>
      </c>
      <c r="F232" s="188" t="s">
        <v>129</v>
      </c>
      <c r="G232" s="185"/>
      <c r="H232" s="187" t="s">
        <v>19</v>
      </c>
      <c r="I232" s="189"/>
      <c r="J232" s="185"/>
      <c r="K232" s="185"/>
      <c r="L232" s="190"/>
      <c r="M232" s="191"/>
      <c r="N232" s="192"/>
      <c r="O232" s="192"/>
      <c r="P232" s="192"/>
      <c r="Q232" s="192"/>
      <c r="R232" s="192"/>
      <c r="S232" s="192"/>
      <c r="T232" s="193"/>
      <c r="AT232" s="194" t="s">
        <v>128</v>
      </c>
      <c r="AU232" s="194" t="s">
        <v>83</v>
      </c>
      <c r="AV232" s="13" t="s">
        <v>81</v>
      </c>
      <c r="AW232" s="13" t="s">
        <v>35</v>
      </c>
      <c r="AX232" s="13" t="s">
        <v>73</v>
      </c>
      <c r="AY232" s="194" t="s">
        <v>119</v>
      </c>
    </row>
    <row r="233" spans="1:65" s="14" customFormat="1">
      <c r="B233" s="195"/>
      <c r="C233" s="196"/>
      <c r="D233" s="186" t="s">
        <v>128</v>
      </c>
      <c r="E233" s="197" t="s">
        <v>19</v>
      </c>
      <c r="F233" s="198" t="s">
        <v>371</v>
      </c>
      <c r="G233" s="196"/>
      <c r="H233" s="199">
        <v>7.6</v>
      </c>
      <c r="I233" s="200"/>
      <c r="J233" s="196"/>
      <c r="K233" s="196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128</v>
      </c>
      <c r="AU233" s="205" t="s">
        <v>83</v>
      </c>
      <c r="AV233" s="14" t="s">
        <v>83</v>
      </c>
      <c r="AW233" s="14" t="s">
        <v>35</v>
      </c>
      <c r="AX233" s="14" t="s">
        <v>81</v>
      </c>
      <c r="AY233" s="205" t="s">
        <v>119</v>
      </c>
    </row>
    <row r="234" spans="1:65" s="12" customFormat="1" ht="20.85" customHeight="1">
      <c r="B234" s="155"/>
      <c r="C234" s="156"/>
      <c r="D234" s="157" t="s">
        <v>72</v>
      </c>
      <c r="E234" s="169" t="s">
        <v>372</v>
      </c>
      <c r="F234" s="169" t="s">
        <v>373</v>
      </c>
      <c r="G234" s="156"/>
      <c r="H234" s="156"/>
      <c r="I234" s="159"/>
      <c r="J234" s="170">
        <f>BK234</f>
        <v>0</v>
      </c>
      <c r="K234" s="156"/>
      <c r="L234" s="161"/>
      <c r="M234" s="162"/>
      <c r="N234" s="163"/>
      <c r="O234" s="163"/>
      <c r="P234" s="164">
        <f>SUM(P235:P251)</f>
        <v>0</v>
      </c>
      <c r="Q234" s="163"/>
      <c r="R234" s="164">
        <f>SUM(R235:R251)</f>
        <v>0</v>
      </c>
      <c r="S234" s="163"/>
      <c r="T234" s="165">
        <f>SUM(T235:T251)</f>
        <v>0</v>
      </c>
      <c r="AR234" s="166" t="s">
        <v>81</v>
      </c>
      <c r="AT234" s="167" t="s">
        <v>72</v>
      </c>
      <c r="AU234" s="167" t="s">
        <v>83</v>
      </c>
      <c r="AY234" s="166" t="s">
        <v>119</v>
      </c>
      <c r="BK234" s="168">
        <f>SUM(BK235:BK251)</f>
        <v>0</v>
      </c>
    </row>
    <row r="235" spans="1:65" s="2" customFormat="1" ht="24.2" customHeight="1">
      <c r="A235" s="36"/>
      <c r="B235" s="37"/>
      <c r="C235" s="171" t="s">
        <v>374</v>
      </c>
      <c r="D235" s="171" t="s">
        <v>121</v>
      </c>
      <c r="E235" s="172" t="s">
        <v>375</v>
      </c>
      <c r="F235" s="173" t="s">
        <v>376</v>
      </c>
      <c r="G235" s="174" t="s">
        <v>194</v>
      </c>
      <c r="H235" s="175">
        <v>38.905999999999999</v>
      </c>
      <c r="I235" s="176"/>
      <c r="J235" s="177">
        <f>ROUND(I235*H235,2)</f>
        <v>0</v>
      </c>
      <c r="K235" s="173" t="s">
        <v>125</v>
      </c>
      <c r="L235" s="41"/>
      <c r="M235" s="178" t="s">
        <v>19</v>
      </c>
      <c r="N235" s="179" t="s">
        <v>44</v>
      </c>
      <c r="O235" s="66"/>
      <c r="P235" s="180">
        <f>O235*H235</f>
        <v>0</v>
      </c>
      <c r="Q235" s="180">
        <v>0</v>
      </c>
      <c r="R235" s="180">
        <f>Q235*H235</f>
        <v>0</v>
      </c>
      <c r="S235" s="180">
        <v>0</v>
      </c>
      <c r="T235" s="181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2" t="s">
        <v>126</v>
      </c>
      <c r="AT235" s="182" t="s">
        <v>121</v>
      </c>
      <c r="AU235" s="182" t="s">
        <v>135</v>
      </c>
      <c r="AY235" s="19" t="s">
        <v>119</v>
      </c>
      <c r="BE235" s="183">
        <f>IF(N235="základní",J235,0)</f>
        <v>0</v>
      </c>
      <c r="BF235" s="183">
        <f>IF(N235="snížená",J235,0)</f>
        <v>0</v>
      </c>
      <c r="BG235" s="183">
        <f>IF(N235="zákl. přenesená",J235,0)</f>
        <v>0</v>
      </c>
      <c r="BH235" s="183">
        <f>IF(N235="sníž. přenesená",J235,0)</f>
        <v>0</v>
      </c>
      <c r="BI235" s="183">
        <f>IF(N235="nulová",J235,0)</f>
        <v>0</v>
      </c>
      <c r="BJ235" s="19" t="s">
        <v>81</v>
      </c>
      <c r="BK235" s="183">
        <f>ROUND(I235*H235,2)</f>
        <v>0</v>
      </c>
      <c r="BL235" s="19" t="s">
        <v>126</v>
      </c>
      <c r="BM235" s="182" t="s">
        <v>377</v>
      </c>
    </row>
    <row r="236" spans="1:65" s="14" customFormat="1">
      <c r="B236" s="195"/>
      <c r="C236" s="196"/>
      <c r="D236" s="186" t="s">
        <v>128</v>
      </c>
      <c r="E236" s="197" t="s">
        <v>19</v>
      </c>
      <c r="F236" s="198" t="s">
        <v>378</v>
      </c>
      <c r="G236" s="196"/>
      <c r="H236" s="199">
        <v>38.905999999999999</v>
      </c>
      <c r="I236" s="200"/>
      <c r="J236" s="196"/>
      <c r="K236" s="196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128</v>
      </c>
      <c r="AU236" s="205" t="s">
        <v>135</v>
      </c>
      <c r="AV236" s="14" t="s">
        <v>83</v>
      </c>
      <c r="AW236" s="14" t="s">
        <v>35</v>
      </c>
      <c r="AX236" s="14" t="s">
        <v>73</v>
      </c>
      <c r="AY236" s="205" t="s">
        <v>119</v>
      </c>
    </row>
    <row r="237" spans="1:65" s="16" customFormat="1">
      <c r="B237" s="217"/>
      <c r="C237" s="218"/>
      <c r="D237" s="186" t="s">
        <v>128</v>
      </c>
      <c r="E237" s="219" t="s">
        <v>19</v>
      </c>
      <c r="F237" s="220" t="s">
        <v>165</v>
      </c>
      <c r="G237" s="218"/>
      <c r="H237" s="221">
        <v>38.905999999999999</v>
      </c>
      <c r="I237" s="222"/>
      <c r="J237" s="218"/>
      <c r="K237" s="218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128</v>
      </c>
      <c r="AU237" s="227" t="s">
        <v>135</v>
      </c>
      <c r="AV237" s="16" t="s">
        <v>126</v>
      </c>
      <c r="AW237" s="16" t="s">
        <v>35</v>
      </c>
      <c r="AX237" s="16" t="s">
        <v>81</v>
      </c>
      <c r="AY237" s="227" t="s">
        <v>119</v>
      </c>
    </row>
    <row r="238" spans="1:65" s="2" customFormat="1" ht="24.2" customHeight="1">
      <c r="A238" s="36"/>
      <c r="B238" s="37"/>
      <c r="C238" s="171" t="s">
        <v>379</v>
      </c>
      <c r="D238" s="171" t="s">
        <v>121</v>
      </c>
      <c r="E238" s="172" t="s">
        <v>380</v>
      </c>
      <c r="F238" s="173" t="s">
        <v>381</v>
      </c>
      <c r="G238" s="174" t="s">
        <v>194</v>
      </c>
      <c r="H238" s="175">
        <v>505.77800000000002</v>
      </c>
      <c r="I238" s="176"/>
      <c r="J238" s="177">
        <f>ROUND(I238*H238,2)</f>
        <v>0</v>
      </c>
      <c r="K238" s="173" t="s">
        <v>125</v>
      </c>
      <c r="L238" s="41"/>
      <c r="M238" s="178" t="s">
        <v>19</v>
      </c>
      <c r="N238" s="179" t="s">
        <v>44</v>
      </c>
      <c r="O238" s="66"/>
      <c r="P238" s="180">
        <f>O238*H238</f>
        <v>0</v>
      </c>
      <c r="Q238" s="180">
        <v>0</v>
      </c>
      <c r="R238" s="180">
        <f>Q238*H238</f>
        <v>0</v>
      </c>
      <c r="S238" s="180">
        <v>0</v>
      </c>
      <c r="T238" s="181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2" t="s">
        <v>126</v>
      </c>
      <c r="AT238" s="182" t="s">
        <v>121</v>
      </c>
      <c r="AU238" s="182" t="s">
        <v>135</v>
      </c>
      <c r="AY238" s="19" t="s">
        <v>119</v>
      </c>
      <c r="BE238" s="183">
        <f>IF(N238="základní",J238,0)</f>
        <v>0</v>
      </c>
      <c r="BF238" s="183">
        <f>IF(N238="snížená",J238,0)</f>
        <v>0</v>
      </c>
      <c r="BG238" s="183">
        <f>IF(N238="zákl. přenesená",J238,0)</f>
        <v>0</v>
      </c>
      <c r="BH238" s="183">
        <f>IF(N238="sníž. přenesená",J238,0)</f>
        <v>0</v>
      </c>
      <c r="BI238" s="183">
        <f>IF(N238="nulová",J238,0)</f>
        <v>0</v>
      </c>
      <c r="BJ238" s="19" t="s">
        <v>81</v>
      </c>
      <c r="BK238" s="183">
        <f>ROUND(I238*H238,2)</f>
        <v>0</v>
      </c>
      <c r="BL238" s="19" t="s">
        <v>126</v>
      </c>
      <c r="BM238" s="182" t="s">
        <v>382</v>
      </c>
    </row>
    <row r="239" spans="1:65" s="14" customFormat="1">
      <c r="B239" s="195"/>
      <c r="C239" s="196"/>
      <c r="D239" s="186" t="s">
        <v>128</v>
      </c>
      <c r="E239" s="197" t="s">
        <v>19</v>
      </c>
      <c r="F239" s="198" t="s">
        <v>383</v>
      </c>
      <c r="G239" s="196"/>
      <c r="H239" s="199">
        <v>505.77800000000002</v>
      </c>
      <c r="I239" s="200"/>
      <c r="J239" s="196"/>
      <c r="K239" s="196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128</v>
      </c>
      <c r="AU239" s="205" t="s">
        <v>135</v>
      </c>
      <c r="AV239" s="14" t="s">
        <v>83</v>
      </c>
      <c r="AW239" s="14" t="s">
        <v>35</v>
      </c>
      <c r="AX239" s="14" t="s">
        <v>81</v>
      </c>
      <c r="AY239" s="205" t="s">
        <v>119</v>
      </c>
    </row>
    <row r="240" spans="1:65" s="2" customFormat="1" ht="24.2" customHeight="1">
      <c r="A240" s="36"/>
      <c r="B240" s="37"/>
      <c r="C240" s="171" t="s">
        <v>384</v>
      </c>
      <c r="D240" s="171" t="s">
        <v>121</v>
      </c>
      <c r="E240" s="172" t="s">
        <v>385</v>
      </c>
      <c r="F240" s="173" t="s">
        <v>386</v>
      </c>
      <c r="G240" s="174" t="s">
        <v>194</v>
      </c>
      <c r="H240" s="175">
        <v>14.81</v>
      </c>
      <c r="I240" s="176"/>
      <c r="J240" s="177">
        <f>ROUND(I240*H240,2)</f>
        <v>0</v>
      </c>
      <c r="K240" s="173" t="s">
        <v>125</v>
      </c>
      <c r="L240" s="41"/>
      <c r="M240" s="178" t="s">
        <v>19</v>
      </c>
      <c r="N240" s="179" t="s">
        <v>44</v>
      </c>
      <c r="O240" s="66"/>
      <c r="P240" s="180">
        <f>O240*H240</f>
        <v>0</v>
      </c>
      <c r="Q240" s="180">
        <v>0</v>
      </c>
      <c r="R240" s="180">
        <f>Q240*H240</f>
        <v>0</v>
      </c>
      <c r="S240" s="180">
        <v>0</v>
      </c>
      <c r="T240" s="181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2" t="s">
        <v>126</v>
      </c>
      <c r="AT240" s="182" t="s">
        <v>121</v>
      </c>
      <c r="AU240" s="182" t="s">
        <v>135</v>
      </c>
      <c r="AY240" s="19" t="s">
        <v>119</v>
      </c>
      <c r="BE240" s="183">
        <f>IF(N240="základní",J240,0)</f>
        <v>0</v>
      </c>
      <c r="BF240" s="183">
        <f>IF(N240="snížená",J240,0)</f>
        <v>0</v>
      </c>
      <c r="BG240" s="183">
        <f>IF(N240="zákl. přenesená",J240,0)</f>
        <v>0</v>
      </c>
      <c r="BH240" s="183">
        <f>IF(N240="sníž. přenesená",J240,0)</f>
        <v>0</v>
      </c>
      <c r="BI240" s="183">
        <f>IF(N240="nulová",J240,0)</f>
        <v>0</v>
      </c>
      <c r="BJ240" s="19" t="s">
        <v>81</v>
      </c>
      <c r="BK240" s="183">
        <f>ROUND(I240*H240,2)</f>
        <v>0</v>
      </c>
      <c r="BL240" s="19" t="s">
        <v>126</v>
      </c>
      <c r="BM240" s="182" t="s">
        <v>387</v>
      </c>
    </row>
    <row r="241" spans="1:65" s="14" customFormat="1">
      <c r="B241" s="195"/>
      <c r="C241" s="196"/>
      <c r="D241" s="186" t="s">
        <v>128</v>
      </c>
      <c r="E241" s="197" t="s">
        <v>19</v>
      </c>
      <c r="F241" s="198" t="s">
        <v>388</v>
      </c>
      <c r="G241" s="196"/>
      <c r="H241" s="199">
        <v>14.81</v>
      </c>
      <c r="I241" s="200"/>
      <c r="J241" s="196"/>
      <c r="K241" s="196"/>
      <c r="L241" s="201"/>
      <c r="M241" s="202"/>
      <c r="N241" s="203"/>
      <c r="O241" s="203"/>
      <c r="P241" s="203"/>
      <c r="Q241" s="203"/>
      <c r="R241" s="203"/>
      <c r="S241" s="203"/>
      <c r="T241" s="204"/>
      <c r="AT241" s="205" t="s">
        <v>128</v>
      </c>
      <c r="AU241" s="205" t="s">
        <v>135</v>
      </c>
      <c r="AV241" s="14" t="s">
        <v>83</v>
      </c>
      <c r="AW241" s="14" t="s">
        <v>35</v>
      </c>
      <c r="AX241" s="14" t="s">
        <v>81</v>
      </c>
      <c r="AY241" s="205" t="s">
        <v>119</v>
      </c>
    </row>
    <row r="242" spans="1:65" s="2" customFormat="1" ht="24.2" customHeight="1">
      <c r="A242" s="36"/>
      <c r="B242" s="37"/>
      <c r="C242" s="171" t="s">
        <v>389</v>
      </c>
      <c r="D242" s="171" t="s">
        <v>121</v>
      </c>
      <c r="E242" s="172" t="s">
        <v>390</v>
      </c>
      <c r="F242" s="173" t="s">
        <v>381</v>
      </c>
      <c r="G242" s="174" t="s">
        <v>194</v>
      </c>
      <c r="H242" s="175">
        <v>192.53</v>
      </c>
      <c r="I242" s="176"/>
      <c r="J242" s="177">
        <f>ROUND(I242*H242,2)</f>
        <v>0</v>
      </c>
      <c r="K242" s="173" t="s">
        <v>125</v>
      </c>
      <c r="L242" s="41"/>
      <c r="M242" s="178" t="s">
        <v>19</v>
      </c>
      <c r="N242" s="179" t="s">
        <v>44</v>
      </c>
      <c r="O242" s="66"/>
      <c r="P242" s="180">
        <f>O242*H242</f>
        <v>0</v>
      </c>
      <c r="Q242" s="180">
        <v>0</v>
      </c>
      <c r="R242" s="180">
        <f>Q242*H242</f>
        <v>0</v>
      </c>
      <c r="S242" s="180">
        <v>0</v>
      </c>
      <c r="T242" s="181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2" t="s">
        <v>126</v>
      </c>
      <c r="AT242" s="182" t="s">
        <v>121</v>
      </c>
      <c r="AU242" s="182" t="s">
        <v>135</v>
      </c>
      <c r="AY242" s="19" t="s">
        <v>119</v>
      </c>
      <c r="BE242" s="183">
        <f>IF(N242="základní",J242,0)</f>
        <v>0</v>
      </c>
      <c r="BF242" s="183">
        <f>IF(N242="snížená",J242,0)</f>
        <v>0</v>
      </c>
      <c r="BG242" s="183">
        <f>IF(N242="zákl. přenesená",J242,0)</f>
        <v>0</v>
      </c>
      <c r="BH242" s="183">
        <f>IF(N242="sníž. přenesená",J242,0)</f>
        <v>0</v>
      </c>
      <c r="BI242" s="183">
        <f>IF(N242="nulová",J242,0)</f>
        <v>0</v>
      </c>
      <c r="BJ242" s="19" t="s">
        <v>81</v>
      </c>
      <c r="BK242" s="183">
        <f>ROUND(I242*H242,2)</f>
        <v>0</v>
      </c>
      <c r="BL242" s="19" t="s">
        <v>126</v>
      </c>
      <c r="BM242" s="182" t="s">
        <v>391</v>
      </c>
    </row>
    <row r="243" spans="1:65" s="14" customFormat="1">
      <c r="B243" s="195"/>
      <c r="C243" s="196"/>
      <c r="D243" s="186" t="s">
        <v>128</v>
      </c>
      <c r="E243" s="197" t="s">
        <v>19</v>
      </c>
      <c r="F243" s="198" t="s">
        <v>392</v>
      </c>
      <c r="G243" s="196"/>
      <c r="H243" s="199">
        <v>192.53</v>
      </c>
      <c r="I243" s="200"/>
      <c r="J243" s="196"/>
      <c r="K243" s="196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128</v>
      </c>
      <c r="AU243" s="205" t="s">
        <v>135</v>
      </c>
      <c r="AV243" s="14" t="s">
        <v>83</v>
      </c>
      <c r="AW243" s="14" t="s">
        <v>35</v>
      </c>
      <c r="AX243" s="14" t="s">
        <v>81</v>
      </c>
      <c r="AY243" s="205" t="s">
        <v>119</v>
      </c>
    </row>
    <row r="244" spans="1:65" s="2" customFormat="1" ht="14.45" customHeight="1">
      <c r="A244" s="36"/>
      <c r="B244" s="37"/>
      <c r="C244" s="171" t="s">
        <v>393</v>
      </c>
      <c r="D244" s="171" t="s">
        <v>121</v>
      </c>
      <c r="E244" s="172" t="s">
        <v>394</v>
      </c>
      <c r="F244" s="173" t="s">
        <v>395</v>
      </c>
      <c r="G244" s="174" t="s">
        <v>194</v>
      </c>
      <c r="H244" s="175">
        <v>53.716000000000001</v>
      </c>
      <c r="I244" s="176"/>
      <c r="J244" s="177">
        <f>ROUND(I244*H244,2)</f>
        <v>0</v>
      </c>
      <c r="K244" s="173" t="s">
        <v>125</v>
      </c>
      <c r="L244" s="41"/>
      <c r="M244" s="178" t="s">
        <v>19</v>
      </c>
      <c r="N244" s="179" t="s">
        <v>44</v>
      </c>
      <c r="O244" s="66"/>
      <c r="P244" s="180">
        <f>O244*H244</f>
        <v>0</v>
      </c>
      <c r="Q244" s="180">
        <v>0</v>
      </c>
      <c r="R244" s="180">
        <f>Q244*H244</f>
        <v>0</v>
      </c>
      <c r="S244" s="180">
        <v>0</v>
      </c>
      <c r="T244" s="181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2" t="s">
        <v>126</v>
      </c>
      <c r="AT244" s="182" t="s">
        <v>121</v>
      </c>
      <c r="AU244" s="182" t="s">
        <v>135</v>
      </c>
      <c r="AY244" s="19" t="s">
        <v>119</v>
      </c>
      <c r="BE244" s="183">
        <f>IF(N244="základní",J244,0)</f>
        <v>0</v>
      </c>
      <c r="BF244" s="183">
        <f>IF(N244="snížená",J244,0)</f>
        <v>0</v>
      </c>
      <c r="BG244" s="183">
        <f>IF(N244="zákl. přenesená",J244,0)</f>
        <v>0</v>
      </c>
      <c r="BH244" s="183">
        <f>IF(N244="sníž. přenesená",J244,0)</f>
        <v>0</v>
      </c>
      <c r="BI244" s="183">
        <f>IF(N244="nulová",J244,0)</f>
        <v>0</v>
      </c>
      <c r="BJ244" s="19" t="s">
        <v>81</v>
      </c>
      <c r="BK244" s="183">
        <f>ROUND(I244*H244,2)</f>
        <v>0</v>
      </c>
      <c r="BL244" s="19" t="s">
        <v>126</v>
      </c>
      <c r="BM244" s="182" t="s">
        <v>396</v>
      </c>
    </row>
    <row r="245" spans="1:65" s="14" customFormat="1">
      <c r="B245" s="195"/>
      <c r="C245" s="196"/>
      <c r="D245" s="186" t="s">
        <v>128</v>
      </c>
      <c r="E245" s="197" t="s">
        <v>19</v>
      </c>
      <c r="F245" s="198" t="s">
        <v>397</v>
      </c>
      <c r="G245" s="196"/>
      <c r="H245" s="199">
        <v>38.905999999999999</v>
      </c>
      <c r="I245" s="200"/>
      <c r="J245" s="196"/>
      <c r="K245" s="196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128</v>
      </c>
      <c r="AU245" s="205" t="s">
        <v>135</v>
      </c>
      <c r="AV245" s="14" t="s">
        <v>83</v>
      </c>
      <c r="AW245" s="14" t="s">
        <v>35</v>
      </c>
      <c r="AX245" s="14" t="s">
        <v>73</v>
      </c>
      <c r="AY245" s="205" t="s">
        <v>119</v>
      </c>
    </row>
    <row r="246" spans="1:65" s="14" customFormat="1">
      <c r="B246" s="195"/>
      <c r="C246" s="196"/>
      <c r="D246" s="186" t="s">
        <v>128</v>
      </c>
      <c r="E246" s="197" t="s">
        <v>19</v>
      </c>
      <c r="F246" s="198" t="s">
        <v>398</v>
      </c>
      <c r="G246" s="196"/>
      <c r="H246" s="199">
        <v>14.81</v>
      </c>
      <c r="I246" s="200"/>
      <c r="J246" s="196"/>
      <c r="K246" s="196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128</v>
      </c>
      <c r="AU246" s="205" t="s">
        <v>135</v>
      </c>
      <c r="AV246" s="14" t="s">
        <v>83</v>
      </c>
      <c r="AW246" s="14" t="s">
        <v>35</v>
      </c>
      <c r="AX246" s="14" t="s">
        <v>73</v>
      </c>
      <c r="AY246" s="205" t="s">
        <v>119</v>
      </c>
    </row>
    <row r="247" spans="1:65" s="16" customFormat="1">
      <c r="B247" s="217"/>
      <c r="C247" s="218"/>
      <c r="D247" s="186" t="s">
        <v>128</v>
      </c>
      <c r="E247" s="219" t="s">
        <v>19</v>
      </c>
      <c r="F247" s="220" t="s">
        <v>165</v>
      </c>
      <c r="G247" s="218"/>
      <c r="H247" s="221">
        <v>53.716000000000001</v>
      </c>
      <c r="I247" s="222"/>
      <c r="J247" s="218"/>
      <c r="K247" s="218"/>
      <c r="L247" s="223"/>
      <c r="M247" s="224"/>
      <c r="N247" s="225"/>
      <c r="O247" s="225"/>
      <c r="P247" s="225"/>
      <c r="Q247" s="225"/>
      <c r="R247" s="225"/>
      <c r="S247" s="225"/>
      <c r="T247" s="226"/>
      <c r="AT247" s="227" t="s">
        <v>128</v>
      </c>
      <c r="AU247" s="227" t="s">
        <v>135</v>
      </c>
      <c r="AV247" s="16" t="s">
        <v>126</v>
      </c>
      <c r="AW247" s="16" t="s">
        <v>35</v>
      </c>
      <c r="AX247" s="16" t="s">
        <v>81</v>
      </c>
      <c r="AY247" s="227" t="s">
        <v>119</v>
      </c>
    </row>
    <row r="248" spans="1:65" s="2" customFormat="1" ht="14.45" customHeight="1">
      <c r="A248" s="36"/>
      <c r="B248" s="37"/>
      <c r="C248" s="171" t="s">
        <v>399</v>
      </c>
      <c r="D248" s="171" t="s">
        <v>121</v>
      </c>
      <c r="E248" s="172" t="s">
        <v>400</v>
      </c>
      <c r="F248" s="173" t="s">
        <v>401</v>
      </c>
      <c r="G248" s="174" t="s">
        <v>194</v>
      </c>
      <c r="H248" s="175">
        <v>14.81</v>
      </c>
      <c r="I248" s="176"/>
      <c r="J248" s="177">
        <f>ROUND(I248*H248,2)</f>
        <v>0</v>
      </c>
      <c r="K248" s="173" t="s">
        <v>19</v>
      </c>
      <c r="L248" s="41"/>
      <c r="M248" s="178" t="s">
        <v>19</v>
      </c>
      <c r="N248" s="179" t="s">
        <v>44</v>
      </c>
      <c r="O248" s="66"/>
      <c r="P248" s="180">
        <f>O248*H248</f>
        <v>0</v>
      </c>
      <c r="Q248" s="180">
        <v>0</v>
      </c>
      <c r="R248" s="180">
        <f>Q248*H248</f>
        <v>0</v>
      </c>
      <c r="S248" s="180">
        <v>0</v>
      </c>
      <c r="T248" s="181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2" t="s">
        <v>126</v>
      </c>
      <c r="AT248" s="182" t="s">
        <v>121</v>
      </c>
      <c r="AU248" s="182" t="s">
        <v>135</v>
      </c>
      <c r="AY248" s="19" t="s">
        <v>119</v>
      </c>
      <c r="BE248" s="183">
        <f>IF(N248="základní",J248,0)</f>
        <v>0</v>
      </c>
      <c r="BF248" s="183">
        <f>IF(N248="snížená",J248,0)</f>
        <v>0</v>
      </c>
      <c r="BG248" s="183">
        <f>IF(N248="zákl. přenesená",J248,0)</f>
        <v>0</v>
      </c>
      <c r="BH248" s="183">
        <f>IF(N248="sníž. přenesená",J248,0)</f>
        <v>0</v>
      </c>
      <c r="BI248" s="183">
        <f>IF(N248="nulová",J248,0)</f>
        <v>0</v>
      </c>
      <c r="BJ248" s="19" t="s">
        <v>81</v>
      </c>
      <c r="BK248" s="183">
        <f>ROUND(I248*H248,2)</f>
        <v>0</v>
      </c>
      <c r="BL248" s="19" t="s">
        <v>126</v>
      </c>
      <c r="BM248" s="182" t="s">
        <v>402</v>
      </c>
    </row>
    <row r="249" spans="1:65" s="14" customFormat="1">
      <c r="B249" s="195"/>
      <c r="C249" s="196"/>
      <c r="D249" s="186" t="s">
        <v>128</v>
      </c>
      <c r="E249" s="197" t="s">
        <v>19</v>
      </c>
      <c r="F249" s="198" t="s">
        <v>403</v>
      </c>
      <c r="G249" s="196"/>
      <c r="H249" s="199">
        <v>14.81</v>
      </c>
      <c r="I249" s="200"/>
      <c r="J249" s="196"/>
      <c r="K249" s="196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128</v>
      </c>
      <c r="AU249" s="205" t="s">
        <v>135</v>
      </c>
      <c r="AV249" s="14" t="s">
        <v>83</v>
      </c>
      <c r="AW249" s="14" t="s">
        <v>35</v>
      </c>
      <c r="AX249" s="14" t="s">
        <v>81</v>
      </c>
      <c r="AY249" s="205" t="s">
        <v>119</v>
      </c>
    </row>
    <row r="250" spans="1:65" s="2" customFormat="1" ht="14.45" customHeight="1">
      <c r="A250" s="36"/>
      <c r="B250" s="37"/>
      <c r="C250" s="171" t="s">
        <v>404</v>
      </c>
      <c r="D250" s="171" t="s">
        <v>121</v>
      </c>
      <c r="E250" s="172" t="s">
        <v>405</v>
      </c>
      <c r="F250" s="173" t="s">
        <v>406</v>
      </c>
      <c r="G250" s="174" t="s">
        <v>194</v>
      </c>
      <c r="H250" s="175">
        <v>38.905999999999999</v>
      </c>
      <c r="I250" s="176"/>
      <c r="J250" s="177">
        <f>ROUND(I250*H250,2)</f>
        <v>0</v>
      </c>
      <c r="K250" s="173" t="s">
        <v>19</v>
      </c>
      <c r="L250" s="41"/>
      <c r="M250" s="178" t="s">
        <v>19</v>
      </c>
      <c r="N250" s="179" t="s">
        <v>44</v>
      </c>
      <c r="O250" s="66"/>
      <c r="P250" s="180">
        <f>O250*H250</f>
        <v>0</v>
      </c>
      <c r="Q250" s="180">
        <v>0</v>
      </c>
      <c r="R250" s="180">
        <f>Q250*H250</f>
        <v>0</v>
      </c>
      <c r="S250" s="180">
        <v>0</v>
      </c>
      <c r="T250" s="181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2" t="s">
        <v>126</v>
      </c>
      <c r="AT250" s="182" t="s">
        <v>121</v>
      </c>
      <c r="AU250" s="182" t="s">
        <v>135</v>
      </c>
      <c r="AY250" s="19" t="s">
        <v>119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9" t="s">
        <v>81</v>
      </c>
      <c r="BK250" s="183">
        <f>ROUND(I250*H250,2)</f>
        <v>0</v>
      </c>
      <c r="BL250" s="19" t="s">
        <v>126</v>
      </c>
      <c r="BM250" s="182" t="s">
        <v>407</v>
      </c>
    </row>
    <row r="251" spans="1:65" s="14" customFormat="1">
      <c r="B251" s="195"/>
      <c r="C251" s="196"/>
      <c r="D251" s="186" t="s">
        <v>128</v>
      </c>
      <c r="E251" s="197" t="s">
        <v>19</v>
      </c>
      <c r="F251" s="198" t="s">
        <v>378</v>
      </c>
      <c r="G251" s="196"/>
      <c r="H251" s="199">
        <v>38.905999999999999</v>
      </c>
      <c r="I251" s="200"/>
      <c r="J251" s="196"/>
      <c r="K251" s="196"/>
      <c r="L251" s="201"/>
      <c r="M251" s="202"/>
      <c r="N251" s="203"/>
      <c r="O251" s="203"/>
      <c r="P251" s="203"/>
      <c r="Q251" s="203"/>
      <c r="R251" s="203"/>
      <c r="S251" s="203"/>
      <c r="T251" s="204"/>
      <c r="AT251" s="205" t="s">
        <v>128</v>
      </c>
      <c r="AU251" s="205" t="s">
        <v>135</v>
      </c>
      <c r="AV251" s="14" t="s">
        <v>83</v>
      </c>
      <c r="AW251" s="14" t="s">
        <v>35</v>
      </c>
      <c r="AX251" s="14" t="s">
        <v>81</v>
      </c>
      <c r="AY251" s="205" t="s">
        <v>119</v>
      </c>
    </row>
    <row r="252" spans="1:65" s="12" customFormat="1" ht="22.9" customHeight="1">
      <c r="B252" s="155"/>
      <c r="C252" s="156"/>
      <c r="D252" s="157" t="s">
        <v>72</v>
      </c>
      <c r="E252" s="169" t="s">
        <v>408</v>
      </c>
      <c r="F252" s="169" t="s">
        <v>409</v>
      </c>
      <c r="G252" s="156"/>
      <c r="H252" s="156"/>
      <c r="I252" s="159"/>
      <c r="J252" s="170">
        <f>BK252</f>
        <v>0</v>
      </c>
      <c r="K252" s="156"/>
      <c r="L252" s="161"/>
      <c r="M252" s="162"/>
      <c r="N252" s="163"/>
      <c r="O252" s="163"/>
      <c r="P252" s="164">
        <f>P253</f>
        <v>0</v>
      </c>
      <c r="Q252" s="163"/>
      <c r="R252" s="164">
        <f>R253</f>
        <v>0</v>
      </c>
      <c r="S252" s="163"/>
      <c r="T252" s="165">
        <f>T253</f>
        <v>0</v>
      </c>
      <c r="AR252" s="166" t="s">
        <v>81</v>
      </c>
      <c r="AT252" s="167" t="s">
        <v>72</v>
      </c>
      <c r="AU252" s="167" t="s">
        <v>81</v>
      </c>
      <c r="AY252" s="166" t="s">
        <v>119</v>
      </c>
      <c r="BK252" s="168">
        <f>BK253</f>
        <v>0</v>
      </c>
    </row>
    <row r="253" spans="1:65" s="2" customFormat="1" ht="24.2" customHeight="1">
      <c r="A253" s="36"/>
      <c r="B253" s="37"/>
      <c r="C253" s="171" t="s">
        <v>410</v>
      </c>
      <c r="D253" s="171" t="s">
        <v>121</v>
      </c>
      <c r="E253" s="172" t="s">
        <v>411</v>
      </c>
      <c r="F253" s="173" t="s">
        <v>412</v>
      </c>
      <c r="G253" s="174" t="s">
        <v>194</v>
      </c>
      <c r="H253" s="175">
        <v>177.023</v>
      </c>
      <c r="I253" s="176"/>
      <c r="J253" s="177">
        <f>ROUND(I253*H253,2)</f>
        <v>0</v>
      </c>
      <c r="K253" s="173" t="s">
        <v>125</v>
      </c>
      <c r="L253" s="41"/>
      <c r="M253" s="178" t="s">
        <v>19</v>
      </c>
      <c r="N253" s="179" t="s">
        <v>44</v>
      </c>
      <c r="O253" s="66"/>
      <c r="P253" s="180">
        <f>O253*H253</f>
        <v>0</v>
      </c>
      <c r="Q253" s="180">
        <v>0</v>
      </c>
      <c r="R253" s="180">
        <f>Q253*H253</f>
        <v>0</v>
      </c>
      <c r="S253" s="180">
        <v>0</v>
      </c>
      <c r="T253" s="181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2" t="s">
        <v>126</v>
      </c>
      <c r="AT253" s="182" t="s">
        <v>121</v>
      </c>
      <c r="AU253" s="182" t="s">
        <v>83</v>
      </c>
      <c r="AY253" s="19" t="s">
        <v>119</v>
      </c>
      <c r="BE253" s="183">
        <f>IF(N253="základní",J253,0)</f>
        <v>0</v>
      </c>
      <c r="BF253" s="183">
        <f>IF(N253="snížená",J253,0)</f>
        <v>0</v>
      </c>
      <c r="BG253" s="183">
        <f>IF(N253="zákl. přenesená",J253,0)</f>
        <v>0</v>
      </c>
      <c r="BH253" s="183">
        <f>IF(N253="sníž. přenesená",J253,0)</f>
        <v>0</v>
      </c>
      <c r="BI253" s="183">
        <f>IF(N253="nulová",J253,0)</f>
        <v>0</v>
      </c>
      <c r="BJ253" s="19" t="s">
        <v>81</v>
      </c>
      <c r="BK253" s="183">
        <f>ROUND(I253*H253,2)</f>
        <v>0</v>
      </c>
      <c r="BL253" s="19" t="s">
        <v>126</v>
      </c>
      <c r="BM253" s="182" t="s">
        <v>413</v>
      </c>
    </row>
    <row r="254" spans="1:65" s="12" customFormat="1" ht="25.9" customHeight="1">
      <c r="B254" s="155"/>
      <c r="C254" s="156"/>
      <c r="D254" s="157" t="s">
        <v>72</v>
      </c>
      <c r="E254" s="158" t="s">
        <v>414</v>
      </c>
      <c r="F254" s="158" t="s">
        <v>415</v>
      </c>
      <c r="G254" s="156"/>
      <c r="H254" s="156"/>
      <c r="I254" s="159"/>
      <c r="J254" s="160">
        <f>BK254</f>
        <v>0</v>
      </c>
      <c r="K254" s="156"/>
      <c r="L254" s="161"/>
      <c r="M254" s="162"/>
      <c r="N254" s="163"/>
      <c r="O254" s="163"/>
      <c r="P254" s="164">
        <f>P255</f>
        <v>0</v>
      </c>
      <c r="Q254" s="163"/>
      <c r="R254" s="164">
        <f>R255</f>
        <v>4.9365600000000003E-2</v>
      </c>
      <c r="S254" s="163"/>
      <c r="T254" s="165">
        <f>T255</f>
        <v>0</v>
      </c>
      <c r="AR254" s="166" t="s">
        <v>83</v>
      </c>
      <c r="AT254" s="167" t="s">
        <v>72</v>
      </c>
      <c r="AU254" s="167" t="s">
        <v>73</v>
      </c>
      <c r="AY254" s="166" t="s">
        <v>119</v>
      </c>
      <c r="BK254" s="168">
        <f>BK255</f>
        <v>0</v>
      </c>
    </row>
    <row r="255" spans="1:65" s="12" customFormat="1" ht="22.9" customHeight="1">
      <c r="B255" s="155"/>
      <c r="C255" s="156"/>
      <c r="D255" s="157" t="s">
        <v>72</v>
      </c>
      <c r="E255" s="169" t="s">
        <v>416</v>
      </c>
      <c r="F255" s="169" t="s">
        <v>417</v>
      </c>
      <c r="G255" s="156"/>
      <c r="H255" s="156"/>
      <c r="I255" s="159"/>
      <c r="J255" s="170">
        <f>BK255</f>
        <v>0</v>
      </c>
      <c r="K255" s="156"/>
      <c r="L255" s="161"/>
      <c r="M255" s="162"/>
      <c r="N255" s="163"/>
      <c r="O255" s="163"/>
      <c r="P255" s="164">
        <f>SUM(P256:P262)</f>
        <v>0</v>
      </c>
      <c r="Q255" s="163"/>
      <c r="R255" s="164">
        <f>SUM(R256:R262)</f>
        <v>4.9365600000000003E-2</v>
      </c>
      <c r="S255" s="163"/>
      <c r="T255" s="165">
        <f>SUM(T256:T262)</f>
        <v>0</v>
      </c>
      <c r="AR255" s="166" t="s">
        <v>83</v>
      </c>
      <c r="AT255" s="167" t="s">
        <v>72</v>
      </c>
      <c r="AU255" s="167" t="s">
        <v>81</v>
      </c>
      <c r="AY255" s="166" t="s">
        <v>119</v>
      </c>
      <c r="BK255" s="168">
        <f>SUM(BK256:BK262)</f>
        <v>0</v>
      </c>
    </row>
    <row r="256" spans="1:65" s="2" customFormat="1" ht="14.45" customHeight="1">
      <c r="A256" s="36"/>
      <c r="B256" s="37"/>
      <c r="C256" s="171" t="s">
        <v>418</v>
      </c>
      <c r="D256" s="171" t="s">
        <v>121</v>
      </c>
      <c r="E256" s="172" t="s">
        <v>419</v>
      </c>
      <c r="F256" s="173" t="s">
        <v>420</v>
      </c>
      <c r="G256" s="174" t="s">
        <v>124</v>
      </c>
      <c r="H256" s="175">
        <v>121.5</v>
      </c>
      <c r="I256" s="176"/>
      <c r="J256" s="177">
        <f>ROUND(I256*H256,2)</f>
        <v>0</v>
      </c>
      <c r="K256" s="173" t="s">
        <v>125</v>
      </c>
      <c r="L256" s="41"/>
      <c r="M256" s="178" t="s">
        <v>19</v>
      </c>
      <c r="N256" s="179" t="s">
        <v>44</v>
      </c>
      <c r="O256" s="66"/>
      <c r="P256" s="180">
        <f>O256*H256</f>
        <v>0</v>
      </c>
      <c r="Q256" s="180">
        <v>4.0000000000000003E-5</v>
      </c>
      <c r="R256" s="180">
        <f>Q256*H256</f>
        <v>4.8600000000000006E-3</v>
      </c>
      <c r="S256" s="180">
        <v>0</v>
      </c>
      <c r="T256" s="181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2" t="s">
        <v>208</v>
      </c>
      <c r="AT256" s="182" t="s">
        <v>121</v>
      </c>
      <c r="AU256" s="182" t="s">
        <v>83</v>
      </c>
      <c r="AY256" s="19" t="s">
        <v>119</v>
      </c>
      <c r="BE256" s="183">
        <f>IF(N256="základní",J256,0)</f>
        <v>0</v>
      </c>
      <c r="BF256" s="183">
        <f>IF(N256="snížená",J256,0)</f>
        <v>0</v>
      </c>
      <c r="BG256" s="183">
        <f>IF(N256="zákl. přenesená",J256,0)</f>
        <v>0</v>
      </c>
      <c r="BH256" s="183">
        <f>IF(N256="sníž. přenesená",J256,0)</f>
        <v>0</v>
      </c>
      <c r="BI256" s="183">
        <f>IF(N256="nulová",J256,0)</f>
        <v>0</v>
      </c>
      <c r="BJ256" s="19" t="s">
        <v>81</v>
      </c>
      <c r="BK256" s="183">
        <f>ROUND(I256*H256,2)</f>
        <v>0</v>
      </c>
      <c r="BL256" s="19" t="s">
        <v>208</v>
      </c>
      <c r="BM256" s="182" t="s">
        <v>421</v>
      </c>
    </row>
    <row r="257" spans="1:65" s="13" customFormat="1">
      <c r="B257" s="184"/>
      <c r="C257" s="185"/>
      <c r="D257" s="186" t="s">
        <v>128</v>
      </c>
      <c r="E257" s="187" t="s">
        <v>19</v>
      </c>
      <c r="F257" s="188" t="s">
        <v>129</v>
      </c>
      <c r="G257" s="185"/>
      <c r="H257" s="187" t="s">
        <v>19</v>
      </c>
      <c r="I257" s="189"/>
      <c r="J257" s="185"/>
      <c r="K257" s="185"/>
      <c r="L257" s="190"/>
      <c r="M257" s="191"/>
      <c r="N257" s="192"/>
      <c r="O257" s="192"/>
      <c r="P257" s="192"/>
      <c r="Q257" s="192"/>
      <c r="R257" s="192"/>
      <c r="S257" s="192"/>
      <c r="T257" s="193"/>
      <c r="AT257" s="194" t="s">
        <v>128</v>
      </c>
      <c r="AU257" s="194" t="s">
        <v>83</v>
      </c>
      <c r="AV257" s="13" t="s">
        <v>81</v>
      </c>
      <c r="AW257" s="13" t="s">
        <v>35</v>
      </c>
      <c r="AX257" s="13" t="s">
        <v>73</v>
      </c>
      <c r="AY257" s="194" t="s">
        <v>119</v>
      </c>
    </row>
    <row r="258" spans="1:65" s="14" customFormat="1">
      <c r="B258" s="195"/>
      <c r="C258" s="196"/>
      <c r="D258" s="186" t="s">
        <v>128</v>
      </c>
      <c r="E258" s="197" t="s">
        <v>19</v>
      </c>
      <c r="F258" s="198" t="s">
        <v>422</v>
      </c>
      <c r="G258" s="196"/>
      <c r="H258" s="199">
        <v>34</v>
      </c>
      <c r="I258" s="200"/>
      <c r="J258" s="196"/>
      <c r="K258" s="196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128</v>
      </c>
      <c r="AU258" s="205" t="s">
        <v>83</v>
      </c>
      <c r="AV258" s="14" t="s">
        <v>83</v>
      </c>
      <c r="AW258" s="14" t="s">
        <v>35</v>
      </c>
      <c r="AX258" s="14" t="s">
        <v>73</v>
      </c>
      <c r="AY258" s="205" t="s">
        <v>119</v>
      </c>
    </row>
    <row r="259" spans="1:65" s="14" customFormat="1">
      <c r="B259" s="195"/>
      <c r="C259" s="196"/>
      <c r="D259" s="186" t="s">
        <v>128</v>
      </c>
      <c r="E259" s="197" t="s">
        <v>19</v>
      </c>
      <c r="F259" s="198" t="s">
        <v>423</v>
      </c>
      <c r="G259" s="196"/>
      <c r="H259" s="199">
        <v>87.5</v>
      </c>
      <c r="I259" s="200"/>
      <c r="J259" s="196"/>
      <c r="K259" s="196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128</v>
      </c>
      <c r="AU259" s="205" t="s">
        <v>83</v>
      </c>
      <c r="AV259" s="14" t="s">
        <v>83</v>
      </c>
      <c r="AW259" s="14" t="s">
        <v>35</v>
      </c>
      <c r="AX259" s="14" t="s">
        <v>73</v>
      </c>
      <c r="AY259" s="205" t="s">
        <v>119</v>
      </c>
    </row>
    <row r="260" spans="1:65" s="16" customFormat="1">
      <c r="B260" s="217"/>
      <c r="C260" s="218"/>
      <c r="D260" s="186" t="s">
        <v>128</v>
      </c>
      <c r="E260" s="219" t="s">
        <v>19</v>
      </c>
      <c r="F260" s="220" t="s">
        <v>165</v>
      </c>
      <c r="G260" s="218"/>
      <c r="H260" s="221">
        <v>121.5</v>
      </c>
      <c r="I260" s="222"/>
      <c r="J260" s="218"/>
      <c r="K260" s="218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128</v>
      </c>
      <c r="AU260" s="227" t="s">
        <v>83</v>
      </c>
      <c r="AV260" s="16" t="s">
        <v>126</v>
      </c>
      <c r="AW260" s="16" t="s">
        <v>35</v>
      </c>
      <c r="AX260" s="16" t="s">
        <v>81</v>
      </c>
      <c r="AY260" s="227" t="s">
        <v>119</v>
      </c>
    </row>
    <row r="261" spans="1:65" s="2" customFormat="1" ht="14.45" customHeight="1">
      <c r="A261" s="36"/>
      <c r="B261" s="37"/>
      <c r="C261" s="228" t="s">
        <v>424</v>
      </c>
      <c r="D261" s="228" t="s">
        <v>203</v>
      </c>
      <c r="E261" s="229" t="s">
        <v>425</v>
      </c>
      <c r="F261" s="230" t="s">
        <v>426</v>
      </c>
      <c r="G261" s="231" t="s">
        <v>124</v>
      </c>
      <c r="H261" s="232">
        <v>148.352</v>
      </c>
      <c r="I261" s="233"/>
      <c r="J261" s="234">
        <f>ROUND(I261*H261,2)</f>
        <v>0</v>
      </c>
      <c r="K261" s="230" t="s">
        <v>125</v>
      </c>
      <c r="L261" s="235"/>
      <c r="M261" s="236" t="s">
        <v>19</v>
      </c>
      <c r="N261" s="237" t="s">
        <v>44</v>
      </c>
      <c r="O261" s="66"/>
      <c r="P261" s="180">
        <f>O261*H261</f>
        <v>0</v>
      </c>
      <c r="Q261" s="180">
        <v>2.9999999999999997E-4</v>
      </c>
      <c r="R261" s="180">
        <f>Q261*H261</f>
        <v>4.4505599999999999E-2</v>
      </c>
      <c r="S261" s="180">
        <v>0</v>
      </c>
      <c r="T261" s="181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2" t="s">
        <v>295</v>
      </c>
      <c r="AT261" s="182" t="s">
        <v>203</v>
      </c>
      <c r="AU261" s="182" t="s">
        <v>83</v>
      </c>
      <c r="AY261" s="19" t="s">
        <v>119</v>
      </c>
      <c r="BE261" s="183">
        <f>IF(N261="základní",J261,0)</f>
        <v>0</v>
      </c>
      <c r="BF261" s="183">
        <f>IF(N261="snížená",J261,0)</f>
        <v>0</v>
      </c>
      <c r="BG261" s="183">
        <f>IF(N261="zákl. přenesená",J261,0)</f>
        <v>0</v>
      </c>
      <c r="BH261" s="183">
        <f>IF(N261="sníž. přenesená",J261,0)</f>
        <v>0</v>
      </c>
      <c r="BI261" s="183">
        <f>IF(N261="nulová",J261,0)</f>
        <v>0</v>
      </c>
      <c r="BJ261" s="19" t="s">
        <v>81</v>
      </c>
      <c r="BK261" s="183">
        <f>ROUND(I261*H261,2)</f>
        <v>0</v>
      </c>
      <c r="BL261" s="19" t="s">
        <v>208</v>
      </c>
      <c r="BM261" s="182" t="s">
        <v>427</v>
      </c>
    </row>
    <row r="262" spans="1:65" s="14" customFormat="1">
      <c r="B262" s="195"/>
      <c r="C262" s="196"/>
      <c r="D262" s="186" t="s">
        <v>128</v>
      </c>
      <c r="E262" s="197" t="s">
        <v>19</v>
      </c>
      <c r="F262" s="198" t="s">
        <v>428</v>
      </c>
      <c r="G262" s="196"/>
      <c r="H262" s="199">
        <v>148.352</v>
      </c>
      <c r="I262" s="200"/>
      <c r="J262" s="196"/>
      <c r="K262" s="196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128</v>
      </c>
      <c r="AU262" s="205" t="s">
        <v>83</v>
      </c>
      <c r="AV262" s="14" t="s">
        <v>83</v>
      </c>
      <c r="AW262" s="14" t="s">
        <v>35</v>
      </c>
      <c r="AX262" s="14" t="s">
        <v>81</v>
      </c>
      <c r="AY262" s="205" t="s">
        <v>119</v>
      </c>
    </row>
    <row r="263" spans="1:65" s="12" customFormat="1" ht="25.9" customHeight="1">
      <c r="B263" s="155"/>
      <c r="C263" s="156"/>
      <c r="D263" s="157" t="s">
        <v>72</v>
      </c>
      <c r="E263" s="158" t="s">
        <v>429</v>
      </c>
      <c r="F263" s="158" t="s">
        <v>430</v>
      </c>
      <c r="G263" s="156"/>
      <c r="H263" s="156"/>
      <c r="I263" s="159"/>
      <c r="J263" s="160">
        <f>BK263</f>
        <v>0</v>
      </c>
      <c r="K263" s="156"/>
      <c r="L263" s="161"/>
      <c r="M263" s="162"/>
      <c r="N263" s="163"/>
      <c r="O263" s="163"/>
      <c r="P263" s="164">
        <f>SUM(P264:P269)</f>
        <v>0</v>
      </c>
      <c r="Q263" s="163"/>
      <c r="R263" s="164">
        <f>SUM(R264:R269)</f>
        <v>0</v>
      </c>
      <c r="S263" s="163"/>
      <c r="T263" s="165">
        <f>SUM(T264:T269)</f>
        <v>0</v>
      </c>
      <c r="AR263" s="166" t="s">
        <v>144</v>
      </c>
      <c r="AT263" s="167" t="s">
        <v>72</v>
      </c>
      <c r="AU263" s="167" t="s">
        <v>73</v>
      </c>
      <c r="AY263" s="166" t="s">
        <v>119</v>
      </c>
      <c r="BK263" s="168">
        <f>SUM(BK264:BK269)</f>
        <v>0</v>
      </c>
    </row>
    <row r="264" spans="1:65" s="2" customFormat="1" ht="14.45" customHeight="1">
      <c r="A264" s="36"/>
      <c r="B264" s="37"/>
      <c r="C264" s="171" t="s">
        <v>431</v>
      </c>
      <c r="D264" s="171" t="s">
        <v>121</v>
      </c>
      <c r="E264" s="172" t="s">
        <v>432</v>
      </c>
      <c r="F264" s="173" t="s">
        <v>433</v>
      </c>
      <c r="G264" s="174" t="s">
        <v>434</v>
      </c>
      <c r="H264" s="175">
        <v>1</v>
      </c>
      <c r="I264" s="176"/>
      <c r="J264" s="177">
        <f t="shared" ref="J264:J269" si="0">ROUND(I264*H264,2)</f>
        <v>0</v>
      </c>
      <c r="K264" s="173" t="s">
        <v>19</v>
      </c>
      <c r="L264" s="41"/>
      <c r="M264" s="178" t="s">
        <v>19</v>
      </c>
      <c r="N264" s="179" t="s">
        <v>44</v>
      </c>
      <c r="O264" s="66"/>
      <c r="P264" s="180">
        <f t="shared" ref="P264:P269" si="1">O264*H264</f>
        <v>0</v>
      </c>
      <c r="Q264" s="180">
        <v>0</v>
      </c>
      <c r="R264" s="180">
        <f t="shared" ref="R264:R269" si="2">Q264*H264</f>
        <v>0</v>
      </c>
      <c r="S264" s="180">
        <v>0</v>
      </c>
      <c r="T264" s="181">
        <f t="shared" ref="T264:T269" si="3"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2" t="s">
        <v>126</v>
      </c>
      <c r="AT264" s="182" t="s">
        <v>121</v>
      </c>
      <c r="AU264" s="182" t="s">
        <v>81</v>
      </c>
      <c r="AY264" s="19" t="s">
        <v>119</v>
      </c>
      <c r="BE264" s="183">
        <f t="shared" ref="BE264:BE269" si="4">IF(N264="základní",J264,0)</f>
        <v>0</v>
      </c>
      <c r="BF264" s="183">
        <f t="shared" ref="BF264:BF269" si="5">IF(N264="snížená",J264,0)</f>
        <v>0</v>
      </c>
      <c r="BG264" s="183">
        <f t="shared" ref="BG264:BG269" si="6">IF(N264="zákl. přenesená",J264,0)</f>
        <v>0</v>
      </c>
      <c r="BH264" s="183">
        <f t="shared" ref="BH264:BH269" si="7">IF(N264="sníž. přenesená",J264,0)</f>
        <v>0</v>
      </c>
      <c r="BI264" s="183">
        <f t="shared" ref="BI264:BI269" si="8">IF(N264="nulová",J264,0)</f>
        <v>0</v>
      </c>
      <c r="BJ264" s="19" t="s">
        <v>81</v>
      </c>
      <c r="BK264" s="183">
        <f t="shared" ref="BK264:BK269" si="9">ROUND(I264*H264,2)</f>
        <v>0</v>
      </c>
      <c r="BL264" s="19" t="s">
        <v>126</v>
      </c>
      <c r="BM264" s="182" t="s">
        <v>435</v>
      </c>
    </row>
    <row r="265" spans="1:65" s="2" customFormat="1" ht="14.45" customHeight="1">
      <c r="A265" s="36"/>
      <c r="B265" s="37"/>
      <c r="C265" s="171" t="s">
        <v>436</v>
      </c>
      <c r="D265" s="171" t="s">
        <v>121</v>
      </c>
      <c r="E265" s="172" t="s">
        <v>437</v>
      </c>
      <c r="F265" s="173" t="s">
        <v>438</v>
      </c>
      <c r="G265" s="174" t="s">
        <v>434</v>
      </c>
      <c r="H265" s="175">
        <v>1</v>
      </c>
      <c r="I265" s="176"/>
      <c r="J265" s="177">
        <f t="shared" si="0"/>
        <v>0</v>
      </c>
      <c r="K265" s="173" t="s">
        <v>19</v>
      </c>
      <c r="L265" s="41"/>
      <c r="M265" s="178" t="s">
        <v>19</v>
      </c>
      <c r="N265" s="179" t="s">
        <v>44</v>
      </c>
      <c r="O265" s="66"/>
      <c r="P265" s="180">
        <f t="shared" si="1"/>
        <v>0</v>
      </c>
      <c r="Q265" s="180">
        <v>0</v>
      </c>
      <c r="R265" s="180">
        <f t="shared" si="2"/>
        <v>0</v>
      </c>
      <c r="S265" s="180">
        <v>0</v>
      </c>
      <c r="T265" s="181">
        <f t="shared" si="3"/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2" t="s">
        <v>126</v>
      </c>
      <c r="AT265" s="182" t="s">
        <v>121</v>
      </c>
      <c r="AU265" s="182" t="s">
        <v>81</v>
      </c>
      <c r="AY265" s="19" t="s">
        <v>119</v>
      </c>
      <c r="BE265" s="183">
        <f t="shared" si="4"/>
        <v>0</v>
      </c>
      <c r="BF265" s="183">
        <f t="shared" si="5"/>
        <v>0</v>
      </c>
      <c r="BG265" s="183">
        <f t="shared" si="6"/>
        <v>0</v>
      </c>
      <c r="BH265" s="183">
        <f t="shared" si="7"/>
        <v>0</v>
      </c>
      <c r="BI265" s="183">
        <f t="shared" si="8"/>
        <v>0</v>
      </c>
      <c r="BJ265" s="19" t="s">
        <v>81</v>
      </c>
      <c r="BK265" s="183">
        <f t="shared" si="9"/>
        <v>0</v>
      </c>
      <c r="BL265" s="19" t="s">
        <v>126</v>
      </c>
      <c r="BM265" s="182" t="s">
        <v>439</v>
      </c>
    </row>
    <row r="266" spans="1:65" s="2" customFormat="1" ht="60.75" customHeight="1">
      <c r="A266" s="36"/>
      <c r="B266" s="37"/>
      <c r="C266" s="171" t="s">
        <v>440</v>
      </c>
      <c r="D266" s="171" t="s">
        <v>121</v>
      </c>
      <c r="E266" s="172" t="s">
        <v>441</v>
      </c>
      <c r="F266" s="173" t="s">
        <v>442</v>
      </c>
      <c r="G266" s="174" t="s">
        <v>434</v>
      </c>
      <c r="H266" s="175">
        <v>1</v>
      </c>
      <c r="I266" s="176"/>
      <c r="J266" s="177">
        <f t="shared" si="0"/>
        <v>0</v>
      </c>
      <c r="K266" s="173" t="s">
        <v>19</v>
      </c>
      <c r="L266" s="41"/>
      <c r="M266" s="178" t="s">
        <v>19</v>
      </c>
      <c r="N266" s="179" t="s">
        <v>44</v>
      </c>
      <c r="O266" s="66"/>
      <c r="P266" s="180">
        <f t="shared" si="1"/>
        <v>0</v>
      </c>
      <c r="Q266" s="180">
        <v>0</v>
      </c>
      <c r="R266" s="180">
        <f t="shared" si="2"/>
        <v>0</v>
      </c>
      <c r="S266" s="180">
        <v>0</v>
      </c>
      <c r="T266" s="181">
        <f t="shared" si="3"/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2" t="s">
        <v>126</v>
      </c>
      <c r="AT266" s="182" t="s">
        <v>121</v>
      </c>
      <c r="AU266" s="182" t="s">
        <v>81</v>
      </c>
      <c r="AY266" s="19" t="s">
        <v>119</v>
      </c>
      <c r="BE266" s="183">
        <f t="shared" si="4"/>
        <v>0</v>
      </c>
      <c r="BF266" s="183">
        <f t="shared" si="5"/>
        <v>0</v>
      </c>
      <c r="BG266" s="183">
        <f t="shared" si="6"/>
        <v>0</v>
      </c>
      <c r="BH266" s="183">
        <f t="shared" si="7"/>
        <v>0</v>
      </c>
      <c r="BI266" s="183">
        <f t="shared" si="8"/>
        <v>0</v>
      </c>
      <c r="BJ266" s="19" t="s">
        <v>81</v>
      </c>
      <c r="BK266" s="183">
        <f t="shared" si="9"/>
        <v>0</v>
      </c>
      <c r="BL266" s="19" t="s">
        <v>126</v>
      </c>
      <c r="BM266" s="182" t="s">
        <v>443</v>
      </c>
    </row>
    <row r="267" spans="1:65" s="2" customFormat="1" ht="16.5" hidden="1" customHeight="1">
      <c r="A267" s="36"/>
      <c r="B267" s="37"/>
      <c r="C267" s="171" t="s">
        <v>444</v>
      </c>
      <c r="D267" s="171" t="s">
        <v>121</v>
      </c>
      <c r="E267" s="172" t="s">
        <v>445</v>
      </c>
      <c r="F267" s="173" t="s">
        <v>446</v>
      </c>
      <c r="G267" s="174" t="s">
        <v>434</v>
      </c>
      <c r="H267" s="175">
        <v>1</v>
      </c>
      <c r="I267" s="176"/>
      <c r="J267" s="177">
        <f t="shared" si="0"/>
        <v>0</v>
      </c>
      <c r="K267" s="173" t="s">
        <v>19</v>
      </c>
      <c r="L267" s="41"/>
      <c r="M267" s="178" t="s">
        <v>19</v>
      </c>
      <c r="N267" s="179" t="s">
        <v>44</v>
      </c>
      <c r="O267" s="66"/>
      <c r="P267" s="180">
        <f t="shared" si="1"/>
        <v>0</v>
      </c>
      <c r="Q267" s="180">
        <v>0</v>
      </c>
      <c r="R267" s="180">
        <f t="shared" si="2"/>
        <v>0</v>
      </c>
      <c r="S267" s="180">
        <v>0</v>
      </c>
      <c r="T267" s="181">
        <f t="shared" si="3"/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2" t="s">
        <v>126</v>
      </c>
      <c r="AT267" s="182" t="s">
        <v>121</v>
      </c>
      <c r="AU267" s="182" t="s">
        <v>81</v>
      </c>
      <c r="AY267" s="19" t="s">
        <v>119</v>
      </c>
      <c r="BE267" s="183">
        <f t="shared" si="4"/>
        <v>0</v>
      </c>
      <c r="BF267" s="183">
        <f t="shared" si="5"/>
        <v>0</v>
      </c>
      <c r="BG267" s="183">
        <f t="shared" si="6"/>
        <v>0</v>
      </c>
      <c r="BH267" s="183">
        <f t="shared" si="7"/>
        <v>0</v>
      </c>
      <c r="BI267" s="183">
        <f t="shared" si="8"/>
        <v>0</v>
      </c>
      <c r="BJ267" s="19" t="s">
        <v>81</v>
      </c>
      <c r="BK267" s="183">
        <f t="shared" si="9"/>
        <v>0</v>
      </c>
      <c r="BL267" s="19" t="s">
        <v>126</v>
      </c>
      <c r="BM267" s="182" t="s">
        <v>447</v>
      </c>
    </row>
    <row r="268" spans="1:65" s="2" customFormat="1" ht="14.45" customHeight="1">
      <c r="A268" s="36"/>
      <c r="B268" s="37"/>
      <c r="C268" s="171" t="s">
        <v>448</v>
      </c>
      <c r="D268" s="171" t="s">
        <v>121</v>
      </c>
      <c r="E268" s="172" t="s">
        <v>449</v>
      </c>
      <c r="F268" s="173" t="s">
        <v>450</v>
      </c>
      <c r="G268" s="174" t="s">
        <v>250</v>
      </c>
      <c r="H268" s="175">
        <v>2</v>
      </c>
      <c r="I268" s="176"/>
      <c r="J268" s="177">
        <f t="shared" si="0"/>
        <v>0</v>
      </c>
      <c r="K268" s="173" t="s">
        <v>19</v>
      </c>
      <c r="L268" s="41"/>
      <c r="M268" s="178" t="s">
        <v>19</v>
      </c>
      <c r="N268" s="179" t="s">
        <v>44</v>
      </c>
      <c r="O268" s="66"/>
      <c r="P268" s="180">
        <f t="shared" si="1"/>
        <v>0</v>
      </c>
      <c r="Q268" s="180">
        <v>0</v>
      </c>
      <c r="R268" s="180">
        <f t="shared" si="2"/>
        <v>0</v>
      </c>
      <c r="S268" s="180">
        <v>0</v>
      </c>
      <c r="T268" s="181">
        <f t="shared" si="3"/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2" t="s">
        <v>126</v>
      </c>
      <c r="AT268" s="182" t="s">
        <v>121</v>
      </c>
      <c r="AU268" s="182" t="s">
        <v>81</v>
      </c>
      <c r="AY268" s="19" t="s">
        <v>119</v>
      </c>
      <c r="BE268" s="183">
        <f t="shared" si="4"/>
        <v>0</v>
      </c>
      <c r="BF268" s="183">
        <f t="shared" si="5"/>
        <v>0</v>
      </c>
      <c r="BG268" s="183">
        <f t="shared" si="6"/>
        <v>0</v>
      </c>
      <c r="BH268" s="183">
        <f t="shared" si="7"/>
        <v>0</v>
      </c>
      <c r="BI268" s="183">
        <f t="shared" si="8"/>
        <v>0</v>
      </c>
      <c r="BJ268" s="19" t="s">
        <v>81</v>
      </c>
      <c r="BK268" s="183">
        <f t="shared" si="9"/>
        <v>0</v>
      </c>
      <c r="BL268" s="19" t="s">
        <v>126</v>
      </c>
      <c r="BM268" s="182" t="s">
        <v>451</v>
      </c>
    </row>
    <row r="269" spans="1:65" s="2" customFormat="1" ht="49.15" customHeight="1">
      <c r="A269" s="36"/>
      <c r="B269" s="37"/>
      <c r="C269" s="171" t="s">
        <v>452</v>
      </c>
      <c r="D269" s="171" t="s">
        <v>121</v>
      </c>
      <c r="E269" s="172" t="s">
        <v>453</v>
      </c>
      <c r="F269" s="173" t="s">
        <v>454</v>
      </c>
      <c r="G269" s="174" t="s">
        <v>434</v>
      </c>
      <c r="H269" s="175">
        <v>1</v>
      </c>
      <c r="I269" s="176"/>
      <c r="J269" s="177">
        <f t="shared" si="0"/>
        <v>0</v>
      </c>
      <c r="K269" s="173" t="s">
        <v>19</v>
      </c>
      <c r="L269" s="41"/>
      <c r="M269" s="238" t="s">
        <v>19</v>
      </c>
      <c r="N269" s="239" t="s">
        <v>44</v>
      </c>
      <c r="O269" s="240"/>
      <c r="P269" s="241">
        <f t="shared" si="1"/>
        <v>0</v>
      </c>
      <c r="Q269" s="241">
        <v>0</v>
      </c>
      <c r="R269" s="241">
        <f t="shared" si="2"/>
        <v>0</v>
      </c>
      <c r="S269" s="241">
        <v>0</v>
      </c>
      <c r="T269" s="242">
        <f t="shared" si="3"/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2" t="s">
        <v>126</v>
      </c>
      <c r="AT269" s="182" t="s">
        <v>121</v>
      </c>
      <c r="AU269" s="182" t="s">
        <v>81</v>
      </c>
      <c r="AY269" s="19" t="s">
        <v>119</v>
      </c>
      <c r="BE269" s="183">
        <f t="shared" si="4"/>
        <v>0</v>
      </c>
      <c r="BF269" s="183">
        <f t="shared" si="5"/>
        <v>0</v>
      </c>
      <c r="BG269" s="183">
        <f t="shared" si="6"/>
        <v>0</v>
      </c>
      <c r="BH269" s="183">
        <f t="shared" si="7"/>
        <v>0</v>
      </c>
      <c r="BI269" s="183">
        <f t="shared" si="8"/>
        <v>0</v>
      </c>
      <c r="BJ269" s="19" t="s">
        <v>81</v>
      </c>
      <c r="BK269" s="183">
        <f t="shared" si="9"/>
        <v>0</v>
      </c>
      <c r="BL269" s="19" t="s">
        <v>126</v>
      </c>
      <c r="BM269" s="182" t="s">
        <v>455</v>
      </c>
    </row>
    <row r="270" spans="1:65" s="2" customFormat="1" ht="6.95" customHeight="1">
      <c r="A270" s="36"/>
      <c r="B270" s="49"/>
      <c r="C270" s="50"/>
      <c r="D270" s="50"/>
      <c r="E270" s="50"/>
      <c r="F270" s="50"/>
      <c r="G270" s="50"/>
      <c r="H270" s="50"/>
      <c r="I270" s="50"/>
      <c r="J270" s="50"/>
      <c r="K270" s="50"/>
      <c r="L270" s="41"/>
      <c r="M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</row>
  </sheetData>
  <sheetProtection algorithmName="SHA-512" hashValue="6sEXNEXs9oE6Z/KVmVGNuY4ICiI8MSQW0qJ0E0C7KlQZsw6qcXdEn3nzP+Ux5mXgC6hY+9ldiuTRPT5mKTxDbg==" saltValue="Jtmj5LpMm4Om1KXfUXQZc80CGyVynjkvfPFmh1qtk8Vh0B3YFxIx0RJ3wP0LFklhyH+0i/G36LtL63jE1rOloQ==" spinCount="100000" sheet="1" objects="1" scenarios="1" formatColumns="0" formatRows="0" autoFilter="0"/>
  <autoFilter ref="C91:K269" xr:uid="{00000000-0009-0000-0000-000001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43" customWidth="1"/>
    <col min="2" max="2" width="1.6640625" style="243" customWidth="1"/>
    <col min="3" max="4" width="5" style="243" customWidth="1"/>
    <col min="5" max="5" width="11.6640625" style="243" customWidth="1"/>
    <col min="6" max="6" width="9.1640625" style="243" customWidth="1"/>
    <col min="7" max="7" width="5" style="243" customWidth="1"/>
    <col min="8" max="8" width="77.83203125" style="243" customWidth="1"/>
    <col min="9" max="10" width="20" style="243" customWidth="1"/>
    <col min="11" max="11" width="1.6640625" style="243" customWidth="1"/>
  </cols>
  <sheetData>
    <row r="1" spans="2:11" s="1" customFormat="1" ht="37.5" customHeight="1"/>
    <row r="2" spans="2:11" s="1" customFormat="1" ht="7.5" customHeight="1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pans="2:11" s="17" customFormat="1" ht="45" customHeight="1">
      <c r="B3" s="247"/>
      <c r="C3" s="375" t="s">
        <v>456</v>
      </c>
      <c r="D3" s="375"/>
      <c r="E3" s="375"/>
      <c r="F3" s="375"/>
      <c r="G3" s="375"/>
      <c r="H3" s="375"/>
      <c r="I3" s="375"/>
      <c r="J3" s="375"/>
      <c r="K3" s="248"/>
    </row>
    <row r="4" spans="2:11" s="1" customFormat="1" ht="25.5" customHeight="1">
      <c r="B4" s="249"/>
      <c r="C4" s="376" t="s">
        <v>457</v>
      </c>
      <c r="D4" s="376"/>
      <c r="E4" s="376"/>
      <c r="F4" s="376"/>
      <c r="G4" s="376"/>
      <c r="H4" s="376"/>
      <c r="I4" s="376"/>
      <c r="J4" s="376"/>
      <c r="K4" s="250"/>
    </row>
    <row r="5" spans="2:11" s="1" customFormat="1" ht="5.25" customHeight="1">
      <c r="B5" s="249"/>
      <c r="C5" s="251"/>
      <c r="D5" s="251"/>
      <c r="E5" s="251"/>
      <c r="F5" s="251"/>
      <c r="G5" s="251"/>
      <c r="H5" s="251"/>
      <c r="I5" s="251"/>
      <c r="J5" s="251"/>
      <c r="K5" s="250"/>
    </row>
    <row r="6" spans="2:11" s="1" customFormat="1" ht="15" customHeight="1">
      <c r="B6" s="249"/>
      <c r="C6" s="374" t="s">
        <v>458</v>
      </c>
      <c r="D6" s="374"/>
      <c r="E6" s="374"/>
      <c r="F6" s="374"/>
      <c r="G6" s="374"/>
      <c r="H6" s="374"/>
      <c r="I6" s="374"/>
      <c r="J6" s="374"/>
      <c r="K6" s="250"/>
    </row>
    <row r="7" spans="2:11" s="1" customFormat="1" ht="15" customHeight="1">
      <c r="B7" s="253"/>
      <c r="C7" s="374" t="s">
        <v>459</v>
      </c>
      <c r="D7" s="374"/>
      <c r="E7" s="374"/>
      <c r="F7" s="374"/>
      <c r="G7" s="374"/>
      <c r="H7" s="374"/>
      <c r="I7" s="374"/>
      <c r="J7" s="374"/>
      <c r="K7" s="250"/>
    </row>
    <row r="8" spans="2:11" s="1" customFormat="1" ht="12.75" customHeight="1">
      <c r="B8" s="253"/>
      <c r="C8" s="252"/>
      <c r="D8" s="252"/>
      <c r="E8" s="252"/>
      <c r="F8" s="252"/>
      <c r="G8" s="252"/>
      <c r="H8" s="252"/>
      <c r="I8" s="252"/>
      <c r="J8" s="252"/>
      <c r="K8" s="250"/>
    </row>
    <row r="9" spans="2:11" s="1" customFormat="1" ht="15" customHeight="1">
      <c r="B9" s="253"/>
      <c r="C9" s="374" t="s">
        <v>460</v>
      </c>
      <c r="D9" s="374"/>
      <c r="E9" s="374"/>
      <c r="F9" s="374"/>
      <c r="G9" s="374"/>
      <c r="H9" s="374"/>
      <c r="I9" s="374"/>
      <c r="J9" s="374"/>
      <c r="K9" s="250"/>
    </row>
    <row r="10" spans="2:11" s="1" customFormat="1" ht="15" customHeight="1">
      <c r="B10" s="253"/>
      <c r="C10" s="252"/>
      <c r="D10" s="374" t="s">
        <v>461</v>
      </c>
      <c r="E10" s="374"/>
      <c r="F10" s="374"/>
      <c r="G10" s="374"/>
      <c r="H10" s="374"/>
      <c r="I10" s="374"/>
      <c r="J10" s="374"/>
      <c r="K10" s="250"/>
    </row>
    <row r="11" spans="2:11" s="1" customFormat="1" ht="15" customHeight="1">
      <c r="B11" s="253"/>
      <c r="C11" s="254"/>
      <c r="D11" s="374" t="s">
        <v>462</v>
      </c>
      <c r="E11" s="374"/>
      <c r="F11" s="374"/>
      <c r="G11" s="374"/>
      <c r="H11" s="374"/>
      <c r="I11" s="374"/>
      <c r="J11" s="374"/>
      <c r="K11" s="250"/>
    </row>
    <row r="12" spans="2:11" s="1" customFormat="1" ht="15" customHeight="1">
      <c r="B12" s="253"/>
      <c r="C12" s="254"/>
      <c r="D12" s="252"/>
      <c r="E12" s="252"/>
      <c r="F12" s="252"/>
      <c r="G12" s="252"/>
      <c r="H12" s="252"/>
      <c r="I12" s="252"/>
      <c r="J12" s="252"/>
      <c r="K12" s="250"/>
    </row>
    <row r="13" spans="2:11" s="1" customFormat="1" ht="15" customHeight="1">
      <c r="B13" s="253"/>
      <c r="C13" s="254"/>
      <c r="D13" s="255" t="s">
        <v>463</v>
      </c>
      <c r="E13" s="252"/>
      <c r="F13" s="252"/>
      <c r="G13" s="252"/>
      <c r="H13" s="252"/>
      <c r="I13" s="252"/>
      <c r="J13" s="252"/>
      <c r="K13" s="250"/>
    </row>
    <row r="14" spans="2:11" s="1" customFormat="1" ht="12.75" customHeight="1">
      <c r="B14" s="253"/>
      <c r="C14" s="254"/>
      <c r="D14" s="254"/>
      <c r="E14" s="254"/>
      <c r="F14" s="254"/>
      <c r="G14" s="254"/>
      <c r="H14" s="254"/>
      <c r="I14" s="254"/>
      <c r="J14" s="254"/>
      <c r="K14" s="250"/>
    </row>
    <row r="15" spans="2:11" s="1" customFormat="1" ht="15" customHeight="1">
      <c r="B15" s="253"/>
      <c r="C15" s="254"/>
      <c r="D15" s="374" t="s">
        <v>464</v>
      </c>
      <c r="E15" s="374"/>
      <c r="F15" s="374"/>
      <c r="G15" s="374"/>
      <c r="H15" s="374"/>
      <c r="I15" s="374"/>
      <c r="J15" s="374"/>
      <c r="K15" s="250"/>
    </row>
    <row r="16" spans="2:11" s="1" customFormat="1" ht="15" customHeight="1">
      <c r="B16" s="253"/>
      <c r="C16" s="254"/>
      <c r="D16" s="374" t="s">
        <v>465</v>
      </c>
      <c r="E16" s="374"/>
      <c r="F16" s="374"/>
      <c r="G16" s="374"/>
      <c r="H16" s="374"/>
      <c r="I16" s="374"/>
      <c r="J16" s="374"/>
      <c r="K16" s="250"/>
    </row>
    <row r="17" spans="2:11" s="1" customFormat="1" ht="15" customHeight="1">
      <c r="B17" s="253"/>
      <c r="C17" s="254"/>
      <c r="D17" s="374" t="s">
        <v>466</v>
      </c>
      <c r="E17" s="374"/>
      <c r="F17" s="374"/>
      <c r="G17" s="374"/>
      <c r="H17" s="374"/>
      <c r="I17" s="374"/>
      <c r="J17" s="374"/>
      <c r="K17" s="250"/>
    </row>
    <row r="18" spans="2:11" s="1" customFormat="1" ht="15" customHeight="1">
      <c r="B18" s="253"/>
      <c r="C18" s="254"/>
      <c r="D18" s="254"/>
      <c r="E18" s="256" t="s">
        <v>80</v>
      </c>
      <c r="F18" s="374" t="s">
        <v>467</v>
      </c>
      <c r="G18" s="374"/>
      <c r="H18" s="374"/>
      <c r="I18" s="374"/>
      <c r="J18" s="374"/>
      <c r="K18" s="250"/>
    </row>
    <row r="19" spans="2:11" s="1" customFormat="1" ht="15" customHeight="1">
      <c r="B19" s="253"/>
      <c r="C19" s="254"/>
      <c r="D19" s="254"/>
      <c r="E19" s="256" t="s">
        <v>468</v>
      </c>
      <c r="F19" s="374" t="s">
        <v>469</v>
      </c>
      <c r="G19" s="374"/>
      <c r="H19" s="374"/>
      <c r="I19" s="374"/>
      <c r="J19" s="374"/>
      <c r="K19" s="250"/>
    </row>
    <row r="20" spans="2:11" s="1" customFormat="1" ht="15" customHeight="1">
      <c r="B20" s="253"/>
      <c r="C20" s="254"/>
      <c r="D20" s="254"/>
      <c r="E20" s="256" t="s">
        <v>470</v>
      </c>
      <c r="F20" s="374" t="s">
        <v>471</v>
      </c>
      <c r="G20" s="374"/>
      <c r="H20" s="374"/>
      <c r="I20" s="374"/>
      <c r="J20" s="374"/>
      <c r="K20" s="250"/>
    </row>
    <row r="21" spans="2:11" s="1" customFormat="1" ht="15" customHeight="1">
      <c r="B21" s="253"/>
      <c r="C21" s="254"/>
      <c r="D21" s="254"/>
      <c r="E21" s="256" t="s">
        <v>472</v>
      </c>
      <c r="F21" s="374" t="s">
        <v>473</v>
      </c>
      <c r="G21" s="374"/>
      <c r="H21" s="374"/>
      <c r="I21" s="374"/>
      <c r="J21" s="374"/>
      <c r="K21" s="250"/>
    </row>
    <row r="22" spans="2:11" s="1" customFormat="1" ht="15" customHeight="1">
      <c r="B22" s="253"/>
      <c r="C22" s="254"/>
      <c r="D22" s="254"/>
      <c r="E22" s="256" t="s">
        <v>474</v>
      </c>
      <c r="F22" s="374" t="s">
        <v>475</v>
      </c>
      <c r="G22" s="374"/>
      <c r="H22" s="374"/>
      <c r="I22" s="374"/>
      <c r="J22" s="374"/>
      <c r="K22" s="250"/>
    </row>
    <row r="23" spans="2:11" s="1" customFormat="1" ht="15" customHeight="1">
      <c r="B23" s="253"/>
      <c r="C23" s="254"/>
      <c r="D23" s="254"/>
      <c r="E23" s="256" t="s">
        <v>476</v>
      </c>
      <c r="F23" s="374" t="s">
        <v>477</v>
      </c>
      <c r="G23" s="374"/>
      <c r="H23" s="374"/>
      <c r="I23" s="374"/>
      <c r="J23" s="374"/>
      <c r="K23" s="250"/>
    </row>
    <row r="24" spans="2:11" s="1" customFormat="1" ht="12.75" customHeight="1">
      <c r="B24" s="253"/>
      <c r="C24" s="254"/>
      <c r="D24" s="254"/>
      <c r="E24" s="254"/>
      <c r="F24" s="254"/>
      <c r="G24" s="254"/>
      <c r="H24" s="254"/>
      <c r="I24" s="254"/>
      <c r="J24" s="254"/>
      <c r="K24" s="250"/>
    </row>
    <row r="25" spans="2:11" s="1" customFormat="1" ht="15" customHeight="1">
      <c r="B25" s="253"/>
      <c r="C25" s="374" t="s">
        <v>478</v>
      </c>
      <c r="D25" s="374"/>
      <c r="E25" s="374"/>
      <c r="F25" s="374"/>
      <c r="G25" s="374"/>
      <c r="H25" s="374"/>
      <c r="I25" s="374"/>
      <c r="J25" s="374"/>
      <c r="K25" s="250"/>
    </row>
    <row r="26" spans="2:11" s="1" customFormat="1" ht="15" customHeight="1">
      <c r="B26" s="253"/>
      <c r="C26" s="374" t="s">
        <v>479</v>
      </c>
      <c r="D26" s="374"/>
      <c r="E26" s="374"/>
      <c r="F26" s="374"/>
      <c r="G26" s="374"/>
      <c r="H26" s="374"/>
      <c r="I26" s="374"/>
      <c r="J26" s="374"/>
      <c r="K26" s="250"/>
    </row>
    <row r="27" spans="2:11" s="1" customFormat="1" ht="15" customHeight="1">
      <c r="B27" s="253"/>
      <c r="C27" s="252"/>
      <c r="D27" s="374" t="s">
        <v>480</v>
      </c>
      <c r="E27" s="374"/>
      <c r="F27" s="374"/>
      <c r="G27" s="374"/>
      <c r="H27" s="374"/>
      <c r="I27" s="374"/>
      <c r="J27" s="374"/>
      <c r="K27" s="250"/>
    </row>
    <row r="28" spans="2:11" s="1" customFormat="1" ht="15" customHeight="1">
      <c r="B28" s="253"/>
      <c r="C28" s="254"/>
      <c r="D28" s="374" t="s">
        <v>481</v>
      </c>
      <c r="E28" s="374"/>
      <c r="F28" s="374"/>
      <c r="G28" s="374"/>
      <c r="H28" s="374"/>
      <c r="I28" s="374"/>
      <c r="J28" s="374"/>
      <c r="K28" s="250"/>
    </row>
    <row r="29" spans="2:11" s="1" customFormat="1" ht="12.75" customHeight="1">
      <c r="B29" s="253"/>
      <c r="C29" s="254"/>
      <c r="D29" s="254"/>
      <c r="E29" s="254"/>
      <c r="F29" s="254"/>
      <c r="G29" s="254"/>
      <c r="H29" s="254"/>
      <c r="I29" s="254"/>
      <c r="J29" s="254"/>
      <c r="K29" s="250"/>
    </row>
    <row r="30" spans="2:11" s="1" customFormat="1" ht="15" customHeight="1">
      <c r="B30" s="253"/>
      <c r="C30" s="254"/>
      <c r="D30" s="374" t="s">
        <v>482</v>
      </c>
      <c r="E30" s="374"/>
      <c r="F30" s="374"/>
      <c r="G30" s="374"/>
      <c r="H30" s="374"/>
      <c r="I30" s="374"/>
      <c r="J30" s="374"/>
      <c r="K30" s="250"/>
    </row>
    <row r="31" spans="2:11" s="1" customFormat="1" ht="15" customHeight="1">
      <c r="B31" s="253"/>
      <c r="C31" s="254"/>
      <c r="D31" s="374" t="s">
        <v>483</v>
      </c>
      <c r="E31" s="374"/>
      <c r="F31" s="374"/>
      <c r="G31" s="374"/>
      <c r="H31" s="374"/>
      <c r="I31" s="374"/>
      <c r="J31" s="374"/>
      <c r="K31" s="250"/>
    </row>
    <row r="32" spans="2:11" s="1" customFormat="1" ht="12.75" customHeight="1">
      <c r="B32" s="253"/>
      <c r="C32" s="254"/>
      <c r="D32" s="254"/>
      <c r="E32" s="254"/>
      <c r="F32" s="254"/>
      <c r="G32" s="254"/>
      <c r="H32" s="254"/>
      <c r="I32" s="254"/>
      <c r="J32" s="254"/>
      <c r="K32" s="250"/>
    </row>
    <row r="33" spans="2:11" s="1" customFormat="1" ht="15" customHeight="1">
      <c r="B33" s="253"/>
      <c r="C33" s="254"/>
      <c r="D33" s="374" t="s">
        <v>484</v>
      </c>
      <c r="E33" s="374"/>
      <c r="F33" s="374"/>
      <c r="G33" s="374"/>
      <c r="H33" s="374"/>
      <c r="I33" s="374"/>
      <c r="J33" s="374"/>
      <c r="K33" s="250"/>
    </row>
    <row r="34" spans="2:11" s="1" customFormat="1" ht="15" customHeight="1">
      <c r="B34" s="253"/>
      <c r="C34" s="254"/>
      <c r="D34" s="374" t="s">
        <v>485</v>
      </c>
      <c r="E34" s="374"/>
      <c r="F34" s="374"/>
      <c r="G34" s="374"/>
      <c r="H34" s="374"/>
      <c r="I34" s="374"/>
      <c r="J34" s="374"/>
      <c r="K34" s="250"/>
    </row>
    <row r="35" spans="2:11" s="1" customFormat="1" ht="15" customHeight="1">
      <c r="B35" s="253"/>
      <c r="C35" s="254"/>
      <c r="D35" s="374" t="s">
        <v>486</v>
      </c>
      <c r="E35" s="374"/>
      <c r="F35" s="374"/>
      <c r="G35" s="374"/>
      <c r="H35" s="374"/>
      <c r="I35" s="374"/>
      <c r="J35" s="374"/>
      <c r="K35" s="250"/>
    </row>
    <row r="36" spans="2:11" s="1" customFormat="1" ht="15" customHeight="1">
      <c r="B36" s="253"/>
      <c r="C36" s="254"/>
      <c r="D36" s="252"/>
      <c r="E36" s="255" t="s">
        <v>105</v>
      </c>
      <c r="F36" s="252"/>
      <c r="G36" s="374" t="s">
        <v>487</v>
      </c>
      <c r="H36" s="374"/>
      <c r="I36" s="374"/>
      <c r="J36" s="374"/>
      <c r="K36" s="250"/>
    </row>
    <row r="37" spans="2:11" s="1" customFormat="1" ht="30.75" customHeight="1">
      <c r="B37" s="253"/>
      <c r="C37" s="254"/>
      <c r="D37" s="252"/>
      <c r="E37" s="255" t="s">
        <v>488</v>
      </c>
      <c r="F37" s="252"/>
      <c r="G37" s="374" t="s">
        <v>489</v>
      </c>
      <c r="H37" s="374"/>
      <c r="I37" s="374"/>
      <c r="J37" s="374"/>
      <c r="K37" s="250"/>
    </row>
    <row r="38" spans="2:11" s="1" customFormat="1" ht="15" customHeight="1">
      <c r="B38" s="253"/>
      <c r="C38" s="254"/>
      <c r="D38" s="252"/>
      <c r="E38" s="255" t="s">
        <v>54</v>
      </c>
      <c r="F38" s="252"/>
      <c r="G38" s="374" t="s">
        <v>490</v>
      </c>
      <c r="H38" s="374"/>
      <c r="I38" s="374"/>
      <c r="J38" s="374"/>
      <c r="K38" s="250"/>
    </row>
    <row r="39" spans="2:11" s="1" customFormat="1" ht="15" customHeight="1">
      <c r="B39" s="253"/>
      <c r="C39" s="254"/>
      <c r="D39" s="252"/>
      <c r="E39" s="255" t="s">
        <v>55</v>
      </c>
      <c r="F39" s="252"/>
      <c r="G39" s="374" t="s">
        <v>491</v>
      </c>
      <c r="H39" s="374"/>
      <c r="I39" s="374"/>
      <c r="J39" s="374"/>
      <c r="K39" s="250"/>
    </row>
    <row r="40" spans="2:11" s="1" customFormat="1" ht="15" customHeight="1">
      <c r="B40" s="253"/>
      <c r="C40" s="254"/>
      <c r="D40" s="252"/>
      <c r="E40" s="255" t="s">
        <v>106</v>
      </c>
      <c r="F40" s="252"/>
      <c r="G40" s="374" t="s">
        <v>492</v>
      </c>
      <c r="H40" s="374"/>
      <c r="I40" s="374"/>
      <c r="J40" s="374"/>
      <c r="K40" s="250"/>
    </row>
    <row r="41" spans="2:11" s="1" customFormat="1" ht="15" customHeight="1">
      <c r="B41" s="253"/>
      <c r="C41" s="254"/>
      <c r="D41" s="252"/>
      <c r="E41" s="255" t="s">
        <v>107</v>
      </c>
      <c r="F41" s="252"/>
      <c r="G41" s="374" t="s">
        <v>493</v>
      </c>
      <c r="H41" s="374"/>
      <c r="I41" s="374"/>
      <c r="J41" s="374"/>
      <c r="K41" s="250"/>
    </row>
    <row r="42" spans="2:11" s="1" customFormat="1" ht="15" customHeight="1">
      <c r="B42" s="253"/>
      <c r="C42" s="254"/>
      <c r="D42" s="252"/>
      <c r="E42" s="255" t="s">
        <v>494</v>
      </c>
      <c r="F42" s="252"/>
      <c r="G42" s="374" t="s">
        <v>495</v>
      </c>
      <c r="H42" s="374"/>
      <c r="I42" s="374"/>
      <c r="J42" s="374"/>
      <c r="K42" s="250"/>
    </row>
    <row r="43" spans="2:11" s="1" customFormat="1" ht="15" customHeight="1">
      <c r="B43" s="253"/>
      <c r="C43" s="254"/>
      <c r="D43" s="252"/>
      <c r="E43" s="255"/>
      <c r="F43" s="252"/>
      <c r="G43" s="374" t="s">
        <v>496</v>
      </c>
      <c r="H43" s="374"/>
      <c r="I43" s="374"/>
      <c r="J43" s="374"/>
      <c r="K43" s="250"/>
    </row>
    <row r="44" spans="2:11" s="1" customFormat="1" ht="15" customHeight="1">
      <c r="B44" s="253"/>
      <c r="C44" s="254"/>
      <c r="D44" s="252"/>
      <c r="E44" s="255" t="s">
        <v>497</v>
      </c>
      <c r="F44" s="252"/>
      <c r="G44" s="374" t="s">
        <v>498</v>
      </c>
      <c r="H44" s="374"/>
      <c r="I44" s="374"/>
      <c r="J44" s="374"/>
      <c r="K44" s="250"/>
    </row>
    <row r="45" spans="2:11" s="1" customFormat="1" ht="15" customHeight="1">
      <c r="B45" s="253"/>
      <c r="C45" s="254"/>
      <c r="D45" s="252"/>
      <c r="E45" s="255" t="s">
        <v>109</v>
      </c>
      <c r="F45" s="252"/>
      <c r="G45" s="374" t="s">
        <v>499</v>
      </c>
      <c r="H45" s="374"/>
      <c r="I45" s="374"/>
      <c r="J45" s="374"/>
      <c r="K45" s="250"/>
    </row>
    <row r="46" spans="2:11" s="1" customFormat="1" ht="12.75" customHeight="1">
      <c r="B46" s="253"/>
      <c r="C46" s="254"/>
      <c r="D46" s="252"/>
      <c r="E46" s="252"/>
      <c r="F46" s="252"/>
      <c r="G46" s="252"/>
      <c r="H46" s="252"/>
      <c r="I46" s="252"/>
      <c r="J46" s="252"/>
      <c r="K46" s="250"/>
    </row>
    <row r="47" spans="2:11" s="1" customFormat="1" ht="15" customHeight="1">
      <c r="B47" s="253"/>
      <c r="C47" s="254"/>
      <c r="D47" s="374" t="s">
        <v>500</v>
      </c>
      <c r="E47" s="374"/>
      <c r="F47" s="374"/>
      <c r="G47" s="374"/>
      <c r="H47" s="374"/>
      <c r="I47" s="374"/>
      <c r="J47" s="374"/>
      <c r="K47" s="250"/>
    </row>
    <row r="48" spans="2:11" s="1" customFormat="1" ht="15" customHeight="1">
      <c r="B48" s="253"/>
      <c r="C48" s="254"/>
      <c r="D48" s="254"/>
      <c r="E48" s="374" t="s">
        <v>501</v>
      </c>
      <c r="F48" s="374"/>
      <c r="G48" s="374"/>
      <c r="H48" s="374"/>
      <c r="I48" s="374"/>
      <c r="J48" s="374"/>
      <c r="K48" s="250"/>
    </row>
    <row r="49" spans="2:11" s="1" customFormat="1" ht="15" customHeight="1">
      <c r="B49" s="253"/>
      <c r="C49" s="254"/>
      <c r="D49" s="254"/>
      <c r="E49" s="374" t="s">
        <v>502</v>
      </c>
      <c r="F49" s="374"/>
      <c r="G49" s="374"/>
      <c r="H49" s="374"/>
      <c r="I49" s="374"/>
      <c r="J49" s="374"/>
      <c r="K49" s="250"/>
    </row>
    <row r="50" spans="2:11" s="1" customFormat="1" ht="15" customHeight="1">
      <c r="B50" s="253"/>
      <c r="C50" s="254"/>
      <c r="D50" s="254"/>
      <c r="E50" s="374" t="s">
        <v>503</v>
      </c>
      <c r="F50" s="374"/>
      <c r="G50" s="374"/>
      <c r="H50" s="374"/>
      <c r="I50" s="374"/>
      <c r="J50" s="374"/>
      <c r="K50" s="250"/>
    </row>
    <row r="51" spans="2:11" s="1" customFormat="1" ht="15" customHeight="1">
      <c r="B51" s="253"/>
      <c r="C51" s="254"/>
      <c r="D51" s="374" t="s">
        <v>504</v>
      </c>
      <c r="E51" s="374"/>
      <c r="F51" s="374"/>
      <c r="G51" s="374"/>
      <c r="H51" s="374"/>
      <c r="I51" s="374"/>
      <c r="J51" s="374"/>
      <c r="K51" s="250"/>
    </row>
    <row r="52" spans="2:11" s="1" customFormat="1" ht="25.5" customHeight="1">
      <c r="B52" s="249"/>
      <c r="C52" s="376" t="s">
        <v>505</v>
      </c>
      <c r="D52" s="376"/>
      <c r="E52" s="376"/>
      <c r="F52" s="376"/>
      <c r="G52" s="376"/>
      <c r="H52" s="376"/>
      <c r="I52" s="376"/>
      <c r="J52" s="376"/>
      <c r="K52" s="250"/>
    </row>
    <row r="53" spans="2:11" s="1" customFormat="1" ht="5.25" customHeight="1">
      <c r="B53" s="249"/>
      <c r="C53" s="251"/>
      <c r="D53" s="251"/>
      <c r="E53" s="251"/>
      <c r="F53" s="251"/>
      <c r="G53" s="251"/>
      <c r="H53" s="251"/>
      <c r="I53" s="251"/>
      <c r="J53" s="251"/>
      <c r="K53" s="250"/>
    </row>
    <row r="54" spans="2:11" s="1" customFormat="1" ht="15" customHeight="1">
      <c r="B54" s="249"/>
      <c r="C54" s="374" t="s">
        <v>506</v>
      </c>
      <c r="D54" s="374"/>
      <c r="E54" s="374"/>
      <c r="F54" s="374"/>
      <c r="G54" s="374"/>
      <c r="H54" s="374"/>
      <c r="I54" s="374"/>
      <c r="J54" s="374"/>
      <c r="K54" s="250"/>
    </row>
    <row r="55" spans="2:11" s="1" customFormat="1" ht="15" customHeight="1">
      <c r="B55" s="249"/>
      <c r="C55" s="374" t="s">
        <v>507</v>
      </c>
      <c r="D55" s="374"/>
      <c r="E55" s="374"/>
      <c r="F55" s="374"/>
      <c r="G55" s="374"/>
      <c r="H55" s="374"/>
      <c r="I55" s="374"/>
      <c r="J55" s="374"/>
      <c r="K55" s="250"/>
    </row>
    <row r="56" spans="2:11" s="1" customFormat="1" ht="12.75" customHeight="1">
      <c r="B56" s="249"/>
      <c r="C56" s="252"/>
      <c r="D56" s="252"/>
      <c r="E56" s="252"/>
      <c r="F56" s="252"/>
      <c r="G56" s="252"/>
      <c r="H56" s="252"/>
      <c r="I56" s="252"/>
      <c r="J56" s="252"/>
      <c r="K56" s="250"/>
    </row>
    <row r="57" spans="2:11" s="1" customFormat="1" ht="15" customHeight="1">
      <c r="B57" s="249"/>
      <c r="C57" s="374" t="s">
        <v>508</v>
      </c>
      <c r="D57" s="374"/>
      <c r="E57" s="374"/>
      <c r="F57" s="374"/>
      <c r="G57" s="374"/>
      <c r="H57" s="374"/>
      <c r="I57" s="374"/>
      <c r="J57" s="374"/>
      <c r="K57" s="250"/>
    </row>
    <row r="58" spans="2:11" s="1" customFormat="1" ht="15" customHeight="1">
      <c r="B58" s="249"/>
      <c r="C58" s="254"/>
      <c r="D58" s="374" t="s">
        <v>509</v>
      </c>
      <c r="E58" s="374"/>
      <c r="F58" s="374"/>
      <c r="G58" s="374"/>
      <c r="H58" s="374"/>
      <c r="I58" s="374"/>
      <c r="J58" s="374"/>
      <c r="K58" s="250"/>
    </row>
    <row r="59" spans="2:11" s="1" customFormat="1" ht="15" customHeight="1">
      <c r="B59" s="249"/>
      <c r="C59" s="254"/>
      <c r="D59" s="374" t="s">
        <v>510</v>
      </c>
      <c r="E59" s="374"/>
      <c r="F59" s="374"/>
      <c r="G59" s="374"/>
      <c r="H59" s="374"/>
      <c r="I59" s="374"/>
      <c r="J59" s="374"/>
      <c r="K59" s="250"/>
    </row>
    <row r="60" spans="2:11" s="1" customFormat="1" ht="15" customHeight="1">
      <c r="B60" s="249"/>
      <c r="C60" s="254"/>
      <c r="D60" s="374" t="s">
        <v>511</v>
      </c>
      <c r="E60" s="374"/>
      <c r="F60" s="374"/>
      <c r="G60" s="374"/>
      <c r="H60" s="374"/>
      <c r="I60" s="374"/>
      <c r="J60" s="374"/>
      <c r="K60" s="250"/>
    </row>
    <row r="61" spans="2:11" s="1" customFormat="1" ht="15" customHeight="1">
      <c r="B61" s="249"/>
      <c r="C61" s="254"/>
      <c r="D61" s="374" t="s">
        <v>512</v>
      </c>
      <c r="E61" s="374"/>
      <c r="F61" s="374"/>
      <c r="G61" s="374"/>
      <c r="H61" s="374"/>
      <c r="I61" s="374"/>
      <c r="J61" s="374"/>
      <c r="K61" s="250"/>
    </row>
    <row r="62" spans="2:11" s="1" customFormat="1" ht="15" customHeight="1">
      <c r="B62" s="249"/>
      <c r="C62" s="254"/>
      <c r="D62" s="378" t="s">
        <v>513</v>
      </c>
      <c r="E62" s="378"/>
      <c r="F62" s="378"/>
      <c r="G62" s="378"/>
      <c r="H62" s="378"/>
      <c r="I62" s="378"/>
      <c r="J62" s="378"/>
      <c r="K62" s="250"/>
    </row>
    <row r="63" spans="2:11" s="1" customFormat="1" ht="15" customHeight="1">
      <c r="B63" s="249"/>
      <c r="C63" s="254"/>
      <c r="D63" s="374" t="s">
        <v>514</v>
      </c>
      <c r="E63" s="374"/>
      <c r="F63" s="374"/>
      <c r="G63" s="374"/>
      <c r="H63" s="374"/>
      <c r="I63" s="374"/>
      <c r="J63" s="374"/>
      <c r="K63" s="250"/>
    </row>
    <row r="64" spans="2:11" s="1" customFormat="1" ht="12.75" customHeight="1">
      <c r="B64" s="249"/>
      <c r="C64" s="254"/>
      <c r="D64" s="254"/>
      <c r="E64" s="257"/>
      <c r="F64" s="254"/>
      <c r="G64" s="254"/>
      <c r="H64" s="254"/>
      <c r="I64" s="254"/>
      <c r="J64" s="254"/>
      <c r="K64" s="250"/>
    </row>
    <row r="65" spans="2:11" s="1" customFormat="1" ht="15" customHeight="1">
      <c r="B65" s="249"/>
      <c r="C65" s="254"/>
      <c r="D65" s="374" t="s">
        <v>515</v>
      </c>
      <c r="E65" s="374"/>
      <c r="F65" s="374"/>
      <c r="G65" s="374"/>
      <c r="H65" s="374"/>
      <c r="I65" s="374"/>
      <c r="J65" s="374"/>
      <c r="K65" s="250"/>
    </row>
    <row r="66" spans="2:11" s="1" customFormat="1" ht="15" customHeight="1">
      <c r="B66" s="249"/>
      <c r="C66" s="254"/>
      <c r="D66" s="378" t="s">
        <v>516</v>
      </c>
      <c r="E66" s="378"/>
      <c r="F66" s="378"/>
      <c r="G66" s="378"/>
      <c r="H66" s="378"/>
      <c r="I66" s="378"/>
      <c r="J66" s="378"/>
      <c r="K66" s="250"/>
    </row>
    <row r="67" spans="2:11" s="1" customFormat="1" ht="15" customHeight="1">
      <c r="B67" s="249"/>
      <c r="C67" s="254"/>
      <c r="D67" s="374" t="s">
        <v>517</v>
      </c>
      <c r="E67" s="374"/>
      <c r="F67" s="374"/>
      <c r="G67" s="374"/>
      <c r="H67" s="374"/>
      <c r="I67" s="374"/>
      <c r="J67" s="374"/>
      <c r="K67" s="250"/>
    </row>
    <row r="68" spans="2:11" s="1" customFormat="1" ht="15" customHeight="1">
      <c r="B68" s="249"/>
      <c r="C68" s="254"/>
      <c r="D68" s="374" t="s">
        <v>518</v>
      </c>
      <c r="E68" s="374"/>
      <c r="F68" s="374"/>
      <c r="G68" s="374"/>
      <c r="H68" s="374"/>
      <c r="I68" s="374"/>
      <c r="J68" s="374"/>
      <c r="K68" s="250"/>
    </row>
    <row r="69" spans="2:11" s="1" customFormat="1" ht="15" customHeight="1">
      <c r="B69" s="249"/>
      <c r="C69" s="254"/>
      <c r="D69" s="374" t="s">
        <v>519</v>
      </c>
      <c r="E69" s="374"/>
      <c r="F69" s="374"/>
      <c r="G69" s="374"/>
      <c r="H69" s="374"/>
      <c r="I69" s="374"/>
      <c r="J69" s="374"/>
      <c r="K69" s="250"/>
    </row>
    <row r="70" spans="2:11" s="1" customFormat="1" ht="15" customHeight="1">
      <c r="B70" s="249"/>
      <c r="C70" s="254"/>
      <c r="D70" s="374" t="s">
        <v>520</v>
      </c>
      <c r="E70" s="374"/>
      <c r="F70" s="374"/>
      <c r="G70" s="374"/>
      <c r="H70" s="374"/>
      <c r="I70" s="374"/>
      <c r="J70" s="374"/>
      <c r="K70" s="250"/>
    </row>
    <row r="71" spans="2:11" s="1" customFormat="1" ht="12.75" customHeight="1">
      <c r="B71" s="258"/>
      <c r="C71" s="259"/>
      <c r="D71" s="259"/>
      <c r="E71" s="259"/>
      <c r="F71" s="259"/>
      <c r="G71" s="259"/>
      <c r="H71" s="259"/>
      <c r="I71" s="259"/>
      <c r="J71" s="259"/>
      <c r="K71" s="260"/>
    </row>
    <row r="72" spans="2:11" s="1" customFormat="1" ht="18.75" customHeight="1">
      <c r="B72" s="261"/>
      <c r="C72" s="261"/>
      <c r="D72" s="261"/>
      <c r="E72" s="261"/>
      <c r="F72" s="261"/>
      <c r="G72" s="261"/>
      <c r="H72" s="261"/>
      <c r="I72" s="261"/>
      <c r="J72" s="261"/>
      <c r="K72" s="262"/>
    </row>
    <row r="73" spans="2:11" s="1" customFormat="1" ht="18.75" customHeight="1">
      <c r="B73" s="262"/>
      <c r="C73" s="262"/>
      <c r="D73" s="262"/>
      <c r="E73" s="262"/>
      <c r="F73" s="262"/>
      <c r="G73" s="262"/>
      <c r="H73" s="262"/>
      <c r="I73" s="262"/>
      <c r="J73" s="262"/>
      <c r="K73" s="262"/>
    </row>
    <row r="74" spans="2:11" s="1" customFormat="1" ht="7.5" customHeight="1">
      <c r="B74" s="263"/>
      <c r="C74" s="264"/>
      <c r="D74" s="264"/>
      <c r="E74" s="264"/>
      <c r="F74" s="264"/>
      <c r="G74" s="264"/>
      <c r="H74" s="264"/>
      <c r="I74" s="264"/>
      <c r="J74" s="264"/>
      <c r="K74" s="265"/>
    </row>
    <row r="75" spans="2:11" s="1" customFormat="1" ht="45" customHeight="1">
      <c r="B75" s="266"/>
      <c r="C75" s="377" t="s">
        <v>521</v>
      </c>
      <c r="D75" s="377"/>
      <c r="E75" s="377"/>
      <c r="F75" s="377"/>
      <c r="G75" s="377"/>
      <c r="H75" s="377"/>
      <c r="I75" s="377"/>
      <c r="J75" s="377"/>
      <c r="K75" s="267"/>
    </row>
    <row r="76" spans="2:11" s="1" customFormat="1" ht="17.25" customHeight="1">
      <c r="B76" s="266"/>
      <c r="C76" s="268" t="s">
        <v>522</v>
      </c>
      <c r="D76" s="268"/>
      <c r="E76" s="268"/>
      <c r="F76" s="268" t="s">
        <v>523</v>
      </c>
      <c r="G76" s="269"/>
      <c r="H76" s="268" t="s">
        <v>55</v>
      </c>
      <c r="I76" s="268" t="s">
        <v>58</v>
      </c>
      <c r="J76" s="268" t="s">
        <v>524</v>
      </c>
      <c r="K76" s="267"/>
    </row>
    <row r="77" spans="2:11" s="1" customFormat="1" ht="17.25" customHeight="1">
      <c r="B77" s="266"/>
      <c r="C77" s="270" t="s">
        <v>525</v>
      </c>
      <c r="D77" s="270"/>
      <c r="E77" s="270"/>
      <c r="F77" s="271" t="s">
        <v>526</v>
      </c>
      <c r="G77" s="272"/>
      <c r="H77" s="270"/>
      <c r="I77" s="270"/>
      <c r="J77" s="270" t="s">
        <v>527</v>
      </c>
      <c r="K77" s="267"/>
    </row>
    <row r="78" spans="2:11" s="1" customFormat="1" ht="5.25" customHeight="1">
      <c r="B78" s="266"/>
      <c r="C78" s="273"/>
      <c r="D78" s="273"/>
      <c r="E78" s="273"/>
      <c r="F78" s="273"/>
      <c r="G78" s="274"/>
      <c r="H78" s="273"/>
      <c r="I78" s="273"/>
      <c r="J78" s="273"/>
      <c r="K78" s="267"/>
    </row>
    <row r="79" spans="2:11" s="1" customFormat="1" ht="15" customHeight="1">
      <c r="B79" s="266"/>
      <c r="C79" s="255" t="s">
        <v>54</v>
      </c>
      <c r="D79" s="275"/>
      <c r="E79" s="275"/>
      <c r="F79" s="276" t="s">
        <v>528</v>
      </c>
      <c r="G79" s="277"/>
      <c r="H79" s="255" t="s">
        <v>529</v>
      </c>
      <c r="I79" s="255" t="s">
        <v>530</v>
      </c>
      <c r="J79" s="255">
        <v>20</v>
      </c>
      <c r="K79" s="267"/>
    </row>
    <row r="80" spans="2:11" s="1" customFormat="1" ht="15" customHeight="1">
      <c r="B80" s="266"/>
      <c r="C80" s="255" t="s">
        <v>531</v>
      </c>
      <c r="D80" s="255"/>
      <c r="E80" s="255"/>
      <c r="F80" s="276" t="s">
        <v>528</v>
      </c>
      <c r="G80" s="277"/>
      <c r="H80" s="255" t="s">
        <v>532</v>
      </c>
      <c r="I80" s="255" t="s">
        <v>530</v>
      </c>
      <c r="J80" s="255">
        <v>120</v>
      </c>
      <c r="K80" s="267"/>
    </row>
    <row r="81" spans="2:11" s="1" customFormat="1" ht="15" customHeight="1">
      <c r="B81" s="278"/>
      <c r="C81" s="255" t="s">
        <v>533</v>
      </c>
      <c r="D81" s="255"/>
      <c r="E81" s="255"/>
      <c r="F81" s="276" t="s">
        <v>534</v>
      </c>
      <c r="G81" s="277"/>
      <c r="H81" s="255" t="s">
        <v>535</v>
      </c>
      <c r="I81" s="255" t="s">
        <v>530</v>
      </c>
      <c r="J81" s="255">
        <v>50</v>
      </c>
      <c r="K81" s="267"/>
    </row>
    <row r="82" spans="2:11" s="1" customFormat="1" ht="15" customHeight="1">
      <c r="B82" s="278"/>
      <c r="C82" s="255" t="s">
        <v>536</v>
      </c>
      <c r="D82" s="255"/>
      <c r="E82" s="255"/>
      <c r="F82" s="276" t="s">
        <v>528</v>
      </c>
      <c r="G82" s="277"/>
      <c r="H82" s="255" t="s">
        <v>537</v>
      </c>
      <c r="I82" s="255" t="s">
        <v>538</v>
      </c>
      <c r="J82" s="255"/>
      <c r="K82" s="267"/>
    </row>
    <row r="83" spans="2:11" s="1" customFormat="1" ht="15" customHeight="1">
      <c r="B83" s="278"/>
      <c r="C83" s="279" t="s">
        <v>539</v>
      </c>
      <c r="D83" s="279"/>
      <c r="E83" s="279"/>
      <c r="F83" s="280" t="s">
        <v>534</v>
      </c>
      <c r="G83" s="279"/>
      <c r="H83" s="279" t="s">
        <v>540</v>
      </c>
      <c r="I83" s="279" t="s">
        <v>530</v>
      </c>
      <c r="J83" s="279">
        <v>15</v>
      </c>
      <c r="K83" s="267"/>
    </row>
    <row r="84" spans="2:11" s="1" customFormat="1" ht="15" customHeight="1">
      <c r="B84" s="278"/>
      <c r="C84" s="279" t="s">
        <v>541</v>
      </c>
      <c r="D84" s="279"/>
      <c r="E84" s="279"/>
      <c r="F84" s="280" t="s">
        <v>534</v>
      </c>
      <c r="G84" s="279"/>
      <c r="H84" s="279" t="s">
        <v>542</v>
      </c>
      <c r="I84" s="279" t="s">
        <v>530</v>
      </c>
      <c r="J84" s="279">
        <v>15</v>
      </c>
      <c r="K84" s="267"/>
    </row>
    <row r="85" spans="2:11" s="1" customFormat="1" ht="15" customHeight="1">
      <c r="B85" s="278"/>
      <c r="C85" s="279" t="s">
        <v>543</v>
      </c>
      <c r="D85" s="279"/>
      <c r="E85" s="279"/>
      <c r="F85" s="280" t="s">
        <v>534</v>
      </c>
      <c r="G85" s="279"/>
      <c r="H85" s="279" t="s">
        <v>544</v>
      </c>
      <c r="I85" s="279" t="s">
        <v>530</v>
      </c>
      <c r="J85" s="279">
        <v>20</v>
      </c>
      <c r="K85" s="267"/>
    </row>
    <row r="86" spans="2:11" s="1" customFormat="1" ht="15" customHeight="1">
      <c r="B86" s="278"/>
      <c r="C86" s="279" t="s">
        <v>545</v>
      </c>
      <c r="D86" s="279"/>
      <c r="E86" s="279"/>
      <c r="F86" s="280" t="s">
        <v>534</v>
      </c>
      <c r="G86" s="279"/>
      <c r="H86" s="279" t="s">
        <v>546</v>
      </c>
      <c r="I86" s="279" t="s">
        <v>530</v>
      </c>
      <c r="J86" s="279">
        <v>20</v>
      </c>
      <c r="K86" s="267"/>
    </row>
    <row r="87" spans="2:11" s="1" customFormat="1" ht="15" customHeight="1">
      <c r="B87" s="278"/>
      <c r="C87" s="255" t="s">
        <v>547</v>
      </c>
      <c r="D87" s="255"/>
      <c r="E87" s="255"/>
      <c r="F87" s="276" t="s">
        <v>534</v>
      </c>
      <c r="G87" s="277"/>
      <c r="H87" s="255" t="s">
        <v>548</v>
      </c>
      <c r="I87" s="255" t="s">
        <v>530</v>
      </c>
      <c r="J87" s="255">
        <v>50</v>
      </c>
      <c r="K87" s="267"/>
    </row>
    <row r="88" spans="2:11" s="1" customFormat="1" ht="15" customHeight="1">
      <c r="B88" s="278"/>
      <c r="C88" s="255" t="s">
        <v>549</v>
      </c>
      <c r="D88" s="255"/>
      <c r="E88" s="255"/>
      <c r="F88" s="276" t="s">
        <v>534</v>
      </c>
      <c r="G88" s="277"/>
      <c r="H88" s="255" t="s">
        <v>550</v>
      </c>
      <c r="I88" s="255" t="s">
        <v>530</v>
      </c>
      <c r="J88" s="255">
        <v>20</v>
      </c>
      <c r="K88" s="267"/>
    </row>
    <row r="89" spans="2:11" s="1" customFormat="1" ht="15" customHeight="1">
      <c r="B89" s="278"/>
      <c r="C89" s="255" t="s">
        <v>551</v>
      </c>
      <c r="D89" s="255"/>
      <c r="E89" s="255"/>
      <c r="F89" s="276" t="s">
        <v>534</v>
      </c>
      <c r="G89" s="277"/>
      <c r="H89" s="255" t="s">
        <v>552</v>
      </c>
      <c r="I89" s="255" t="s">
        <v>530</v>
      </c>
      <c r="J89" s="255">
        <v>20</v>
      </c>
      <c r="K89" s="267"/>
    </row>
    <row r="90" spans="2:11" s="1" customFormat="1" ht="15" customHeight="1">
      <c r="B90" s="278"/>
      <c r="C90" s="255" t="s">
        <v>553</v>
      </c>
      <c r="D90" s="255"/>
      <c r="E90" s="255"/>
      <c r="F90" s="276" t="s">
        <v>534</v>
      </c>
      <c r="G90" s="277"/>
      <c r="H90" s="255" t="s">
        <v>554</v>
      </c>
      <c r="I90" s="255" t="s">
        <v>530</v>
      </c>
      <c r="J90" s="255">
        <v>50</v>
      </c>
      <c r="K90" s="267"/>
    </row>
    <row r="91" spans="2:11" s="1" customFormat="1" ht="15" customHeight="1">
      <c r="B91" s="278"/>
      <c r="C91" s="255" t="s">
        <v>555</v>
      </c>
      <c r="D91" s="255"/>
      <c r="E91" s="255"/>
      <c r="F91" s="276" t="s">
        <v>534</v>
      </c>
      <c r="G91" s="277"/>
      <c r="H91" s="255" t="s">
        <v>555</v>
      </c>
      <c r="I91" s="255" t="s">
        <v>530</v>
      </c>
      <c r="J91" s="255">
        <v>50</v>
      </c>
      <c r="K91" s="267"/>
    </row>
    <row r="92" spans="2:11" s="1" customFormat="1" ht="15" customHeight="1">
      <c r="B92" s="278"/>
      <c r="C92" s="255" t="s">
        <v>556</v>
      </c>
      <c r="D92" s="255"/>
      <c r="E92" s="255"/>
      <c r="F92" s="276" t="s">
        <v>534</v>
      </c>
      <c r="G92" s="277"/>
      <c r="H92" s="255" t="s">
        <v>557</v>
      </c>
      <c r="I92" s="255" t="s">
        <v>530</v>
      </c>
      <c r="J92" s="255">
        <v>255</v>
      </c>
      <c r="K92" s="267"/>
    </row>
    <row r="93" spans="2:11" s="1" customFormat="1" ht="15" customHeight="1">
      <c r="B93" s="278"/>
      <c r="C93" s="255" t="s">
        <v>558</v>
      </c>
      <c r="D93" s="255"/>
      <c r="E93" s="255"/>
      <c r="F93" s="276" t="s">
        <v>528</v>
      </c>
      <c r="G93" s="277"/>
      <c r="H93" s="255" t="s">
        <v>559</v>
      </c>
      <c r="I93" s="255" t="s">
        <v>560</v>
      </c>
      <c r="J93" s="255"/>
      <c r="K93" s="267"/>
    </row>
    <row r="94" spans="2:11" s="1" customFormat="1" ht="15" customHeight="1">
      <c r="B94" s="278"/>
      <c r="C94" s="255" t="s">
        <v>561</v>
      </c>
      <c r="D94" s="255"/>
      <c r="E94" s="255"/>
      <c r="F94" s="276" t="s">
        <v>528</v>
      </c>
      <c r="G94" s="277"/>
      <c r="H94" s="255" t="s">
        <v>562</v>
      </c>
      <c r="I94" s="255" t="s">
        <v>563</v>
      </c>
      <c r="J94" s="255"/>
      <c r="K94" s="267"/>
    </row>
    <row r="95" spans="2:11" s="1" customFormat="1" ht="15" customHeight="1">
      <c r="B95" s="278"/>
      <c r="C95" s="255" t="s">
        <v>564</v>
      </c>
      <c r="D95" s="255"/>
      <c r="E95" s="255"/>
      <c r="F95" s="276" t="s">
        <v>528</v>
      </c>
      <c r="G95" s="277"/>
      <c r="H95" s="255" t="s">
        <v>564</v>
      </c>
      <c r="I95" s="255" t="s">
        <v>563</v>
      </c>
      <c r="J95" s="255"/>
      <c r="K95" s="267"/>
    </row>
    <row r="96" spans="2:11" s="1" customFormat="1" ht="15" customHeight="1">
      <c r="B96" s="278"/>
      <c r="C96" s="255" t="s">
        <v>39</v>
      </c>
      <c r="D96" s="255"/>
      <c r="E96" s="255"/>
      <c r="F96" s="276" t="s">
        <v>528</v>
      </c>
      <c r="G96" s="277"/>
      <c r="H96" s="255" t="s">
        <v>565</v>
      </c>
      <c r="I96" s="255" t="s">
        <v>563</v>
      </c>
      <c r="J96" s="255"/>
      <c r="K96" s="267"/>
    </row>
    <row r="97" spans="2:11" s="1" customFormat="1" ht="15" customHeight="1">
      <c r="B97" s="278"/>
      <c r="C97" s="255" t="s">
        <v>49</v>
      </c>
      <c r="D97" s="255"/>
      <c r="E97" s="255"/>
      <c r="F97" s="276" t="s">
        <v>528</v>
      </c>
      <c r="G97" s="277"/>
      <c r="H97" s="255" t="s">
        <v>566</v>
      </c>
      <c r="I97" s="255" t="s">
        <v>563</v>
      </c>
      <c r="J97" s="255"/>
      <c r="K97" s="267"/>
    </row>
    <row r="98" spans="2:11" s="1" customFormat="1" ht="15" customHeight="1">
      <c r="B98" s="281"/>
      <c r="C98" s="282"/>
      <c r="D98" s="282"/>
      <c r="E98" s="282"/>
      <c r="F98" s="282"/>
      <c r="G98" s="282"/>
      <c r="H98" s="282"/>
      <c r="I98" s="282"/>
      <c r="J98" s="282"/>
      <c r="K98" s="283"/>
    </row>
    <row r="99" spans="2:11" s="1" customFormat="1" ht="18.75" customHeight="1">
      <c r="B99" s="284"/>
      <c r="C99" s="285"/>
      <c r="D99" s="285"/>
      <c r="E99" s="285"/>
      <c r="F99" s="285"/>
      <c r="G99" s="285"/>
      <c r="H99" s="285"/>
      <c r="I99" s="285"/>
      <c r="J99" s="285"/>
      <c r="K99" s="284"/>
    </row>
    <row r="100" spans="2:11" s="1" customFormat="1" ht="18.75" customHeight="1">
      <c r="B100" s="262"/>
      <c r="C100" s="262"/>
      <c r="D100" s="262"/>
      <c r="E100" s="262"/>
      <c r="F100" s="262"/>
      <c r="G100" s="262"/>
      <c r="H100" s="262"/>
      <c r="I100" s="262"/>
      <c r="J100" s="262"/>
      <c r="K100" s="262"/>
    </row>
    <row r="101" spans="2:11" s="1" customFormat="1" ht="7.5" customHeight="1">
      <c r="B101" s="263"/>
      <c r="C101" s="264"/>
      <c r="D101" s="264"/>
      <c r="E101" s="264"/>
      <c r="F101" s="264"/>
      <c r="G101" s="264"/>
      <c r="H101" s="264"/>
      <c r="I101" s="264"/>
      <c r="J101" s="264"/>
      <c r="K101" s="265"/>
    </row>
    <row r="102" spans="2:11" s="1" customFormat="1" ht="45" customHeight="1">
      <c r="B102" s="266"/>
      <c r="C102" s="377" t="s">
        <v>567</v>
      </c>
      <c r="D102" s="377"/>
      <c r="E102" s="377"/>
      <c r="F102" s="377"/>
      <c r="G102" s="377"/>
      <c r="H102" s="377"/>
      <c r="I102" s="377"/>
      <c r="J102" s="377"/>
      <c r="K102" s="267"/>
    </row>
    <row r="103" spans="2:11" s="1" customFormat="1" ht="17.25" customHeight="1">
      <c r="B103" s="266"/>
      <c r="C103" s="268" t="s">
        <v>522</v>
      </c>
      <c r="D103" s="268"/>
      <c r="E103" s="268"/>
      <c r="F103" s="268" t="s">
        <v>523</v>
      </c>
      <c r="G103" s="269"/>
      <c r="H103" s="268" t="s">
        <v>55</v>
      </c>
      <c r="I103" s="268" t="s">
        <v>58</v>
      </c>
      <c r="J103" s="268" t="s">
        <v>524</v>
      </c>
      <c r="K103" s="267"/>
    </row>
    <row r="104" spans="2:11" s="1" customFormat="1" ht="17.25" customHeight="1">
      <c r="B104" s="266"/>
      <c r="C104" s="270" t="s">
        <v>525</v>
      </c>
      <c r="D104" s="270"/>
      <c r="E104" s="270"/>
      <c r="F104" s="271" t="s">
        <v>526</v>
      </c>
      <c r="G104" s="272"/>
      <c r="H104" s="270"/>
      <c r="I104" s="270"/>
      <c r="J104" s="270" t="s">
        <v>527</v>
      </c>
      <c r="K104" s="267"/>
    </row>
    <row r="105" spans="2:11" s="1" customFormat="1" ht="5.25" customHeight="1">
      <c r="B105" s="266"/>
      <c r="C105" s="268"/>
      <c r="D105" s="268"/>
      <c r="E105" s="268"/>
      <c r="F105" s="268"/>
      <c r="G105" s="286"/>
      <c r="H105" s="268"/>
      <c r="I105" s="268"/>
      <c r="J105" s="268"/>
      <c r="K105" s="267"/>
    </row>
    <row r="106" spans="2:11" s="1" customFormat="1" ht="15" customHeight="1">
      <c r="B106" s="266"/>
      <c r="C106" s="255" t="s">
        <v>54</v>
      </c>
      <c r="D106" s="275"/>
      <c r="E106" s="275"/>
      <c r="F106" s="276" t="s">
        <v>528</v>
      </c>
      <c r="G106" s="255"/>
      <c r="H106" s="255" t="s">
        <v>568</v>
      </c>
      <c r="I106" s="255" t="s">
        <v>530</v>
      </c>
      <c r="J106" s="255">
        <v>20</v>
      </c>
      <c r="K106" s="267"/>
    </row>
    <row r="107" spans="2:11" s="1" customFormat="1" ht="15" customHeight="1">
      <c r="B107" s="266"/>
      <c r="C107" s="255" t="s">
        <v>531</v>
      </c>
      <c r="D107" s="255"/>
      <c r="E107" s="255"/>
      <c r="F107" s="276" t="s">
        <v>528</v>
      </c>
      <c r="G107" s="255"/>
      <c r="H107" s="255" t="s">
        <v>568</v>
      </c>
      <c r="I107" s="255" t="s">
        <v>530</v>
      </c>
      <c r="J107" s="255">
        <v>120</v>
      </c>
      <c r="K107" s="267"/>
    </row>
    <row r="108" spans="2:11" s="1" customFormat="1" ht="15" customHeight="1">
      <c r="B108" s="278"/>
      <c r="C108" s="255" t="s">
        <v>533</v>
      </c>
      <c r="D108" s="255"/>
      <c r="E108" s="255"/>
      <c r="F108" s="276" t="s">
        <v>534</v>
      </c>
      <c r="G108" s="255"/>
      <c r="H108" s="255" t="s">
        <v>568</v>
      </c>
      <c r="I108" s="255" t="s">
        <v>530</v>
      </c>
      <c r="J108" s="255">
        <v>50</v>
      </c>
      <c r="K108" s="267"/>
    </row>
    <row r="109" spans="2:11" s="1" customFormat="1" ht="15" customHeight="1">
      <c r="B109" s="278"/>
      <c r="C109" s="255" t="s">
        <v>536</v>
      </c>
      <c r="D109" s="255"/>
      <c r="E109" s="255"/>
      <c r="F109" s="276" t="s">
        <v>528</v>
      </c>
      <c r="G109" s="255"/>
      <c r="H109" s="255" t="s">
        <v>568</v>
      </c>
      <c r="I109" s="255" t="s">
        <v>538</v>
      </c>
      <c r="J109" s="255"/>
      <c r="K109" s="267"/>
    </row>
    <row r="110" spans="2:11" s="1" customFormat="1" ht="15" customHeight="1">
      <c r="B110" s="278"/>
      <c r="C110" s="255" t="s">
        <v>547</v>
      </c>
      <c r="D110" s="255"/>
      <c r="E110" s="255"/>
      <c r="F110" s="276" t="s">
        <v>534</v>
      </c>
      <c r="G110" s="255"/>
      <c r="H110" s="255" t="s">
        <v>568</v>
      </c>
      <c r="I110" s="255" t="s">
        <v>530</v>
      </c>
      <c r="J110" s="255">
        <v>50</v>
      </c>
      <c r="K110" s="267"/>
    </row>
    <row r="111" spans="2:11" s="1" customFormat="1" ht="15" customHeight="1">
      <c r="B111" s="278"/>
      <c r="C111" s="255" t="s">
        <v>555</v>
      </c>
      <c r="D111" s="255"/>
      <c r="E111" s="255"/>
      <c r="F111" s="276" t="s">
        <v>534</v>
      </c>
      <c r="G111" s="255"/>
      <c r="H111" s="255" t="s">
        <v>568</v>
      </c>
      <c r="I111" s="255" t="s">
        <v>530</v>
      </c>
      <c r="J111" s="255">
        <v>50</v>
      </c>
      <c r="K111" s="267"/>
    </row>
    <row r="112" spans="2:11" s="1" customFormat="1" ht="15" customHeight="1">
      <c r="B112" s="278"/>
      <c r="C112" s="255" t="s">
        <v>553</v>
      </c>
      <c r="D112" s="255"/>
      <c r="E112" s="255"/>
      <c r="F112" s="276" t="s">
        <v>534</v>
      </c>
      <c r="G112" s="255"/>
      <c r="H112" s="255" t="s">
        <v>568</v>
      </c>
      <c r="I112" s="255" t="s">
        <v>530</v>
      </c>
      <c r="J112" s="255">
        <v>50</v>
      </c>
      <c r="K112" s="267"/>
    </row>
    <row r="113" spans="2:11" s="1" customFormat="1" ht="15" customHeight="1">
      <c r="B113" s="278"/>
      <c r="C113" s="255" t="s">
        <v>54</v>
      </c>
      <c r="D113" s="255"/>
      <c r="E113" s="255"/>
      <c r="F113" s="276" t="s">
        <v>528</v>
      </c>
      <c r="G113" s="255"/>
      <c r="H113" s="255" t="s">
        <v>569</v>
      </c>
      <c r="I113" s="255" t="s">
        <v>530</v>
      </c>
      <c r="J113" s="255">
        <v>20</v>
      </c>
      <c r="K113" s="267"/>
    </row>
    <row r="114" spans="2:11" s="1" customFormat="1" ht="15" customHeight="1">
      <c r="B114" s="278"/>
      <c r="C114" s="255" t="s">
        <v>570</v>
      </c>
      <c r="D114" s="255"/>
      <c r="E114" s="255"/>
      <c r="F114" s="276" t="s">
        <v>528</v>
      </c>
      <c r="G114" s="255"/>
      <c r="H114" s="255" t="s">
        <v>571</v>
      </c>
      <c r="I114" s="255" t="s">
        <v>530</v>
      </c>
      <c r="J114" s="255">
        <v>120</v>
      </c>
      <c r="K114" s="267"/>
    </row>
    <row r="115" spans="2:11" s="1" customFormat="1" ht="15" customHeight="1">
      <c r="B115" s="278"/>
      <c r="C115" s="255" t="s">
        <v>39</v>
      </c>
      <c r="D115" s="255"/>
      <c r="E115" s="255"/>
      <c r="F115" s="276" t="s">
        <v>528</v>
      </c>
      <c r="G115" s="255"/>
      <c r="H115" s="255" t="s">
        <v>572</v>
      </c>
      <c r="I115" s="255" t="s">
        <v>563</v>
      </c>
      <c r="J115" s="255"/>
      <c r="K115" s="267"/>
    </row>
    <row r="116" spans="2:11" s="1" customFormat="1" ht="15" customHeight="1">
      <c r="B116" s="278"/>
      <c r="C116" s="255" t="s">
        <v>49</v>
      </c>
      <c r="D116" s="255"/>
      <c r="E116" s="255"/>
      <c r="F116" s="276" t="s">
        <v>528</v>
      </c>
      <c r="G116" s="255"/>
      <c r="H116" s="255" t="s">
        <v>573</v>
      </c>
      <c r="I116" s="255" t="s">
        <v>563</v>
      </c>
      <c r="J116" s="255"/>
      <c r="K116" s="267"/>
    </row>
    <row r="117" spans="2:11" s="1" customFormat="1" ht="15" customHeight="1">
      <c r="B117" s="278"/>
      <c r="C117" s="255" t="s">
        <v>58</v>
      </c>
      <c r="D117" s="255"/>
      <c r="E117" s="255"/>
      <c r="F117" s="276" t="s">
        <v>528</v>
      </c>
      <c r="G117" s="255"/>
      <c r="H117" s="255" t="s">
        <v>574</v>
      </c>
      <c r="I117" s="255" t="s">
        <v>575</v>
      </c>
      <c r="J117" s="255"/>
      <c r="K117" s="267"/>
    </row>
    <row r="118" spans="2:11" s="1" customFormat="1" ht="15" customHeight="1">
      <c r="B118" s="281"/>
      <c r="C118" s="287"/>
      <c r="D118" s="287"/>
      <c r="E118" s="287"/>
      <c r="F118" s="287"/>
      <c r="G118" s="287"/>
      <c r="H118" s="287"/>
      <c r="I118" s="287"/>
      <c r="J118" s="287"/>
      <c r="K118" s="283"/>
    </row>
    <row r="119" spans="2:11" s="1" customFormat="1" ht="18.75" customHeight="1">
      <c r="B119" s="288"/>
      <c r="C119" s="289"/>
      <c r="D119" s="289"/>
      <c r="E119" s="289"/>
      <c r="F119" s="290"/>
      <c r="G119" s="289"/>
      <c r="H119" s="289"/>
      <c r="I119" s="289"/>
      <c r="J119" s="289"/>
      <c r="K119" s="288"/>
    </row>
    <row r="120" spans="2:11" s="1" customFormat="1" ht="18.75" customHeight="1"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</row>
    <row r="121" spans="2:11" s="1" customFormat="1" ht="7.5" customHeight="1">
      <c r="B121" s="291"/>
      <c r="C121" s="292"/>
      <c r="D121" s="292"/>
      <c r="E121" s="292"/>
      <c r="F121" s="292"/>
      <c r="G121" s="292"/>
      <c r="H121" s="292"/>
      <c r="I121" s="292"/>
      <c r="J121" s="292"/>
      <c r="K121" s="293"/>
    </row>
    <row r="122" spans="2:11" s="1" customFormat="1" ht="45" customHeight="1">
      <c r="B122" s="294"/>
      <c r="C122" s="375" t="s">
        <v>576</v>
      </c>
      <c r="D122" s="375"/>
      <c r="E122" s="375"/>
      <c r="F122" s="375"/>
      <c r="G122" s="375"/>
      <c r="H122" s="375"/>
      <c r="I122" s="375"/>
      <c r="J122" s="375"/>
      <c r="K122" s="295"/>
    </row>
    <row r="123" spans="2:11" s="1" customFormat="1" ht="17.25" customHeight="1">
      <c r="B123" s="296"/>
      <c r="C123" s="268" t="s">
        <v>522</v>
      </c>
      <c r="D123" s="268"/>
      <c r="E123" s="268"/>
      <c r="F123" s="268" t="s">
        <v>523</v>
      </c>
      <c r="G123" s="269"/>
      <c r="H123" s="268" t="s">
        <v>55</v>
      </c>
      <c r="I123" s="268" t="s">
        <v>58</v>
      </c>
      <c r="J123" s="268" t="s">
        <v>524</v>
      </c>
      <c r="K123" s="297"/>
    </row>
    <row r="124" spans="2:11" s="1" customFormat="1" ht="17.25" customHeight="1">
      <c r="B124" s="296"/>
      <c r="C124" s="270" t="s">
        <v>525</v>
      </c>
      <c r="D124" s="270"/>
      <c r="E124" s="270"/>
      <c r="F124" s="271" t="s">
        <v>526</v>
      </c>
      <c r="G124" s="272"/>
      <c r="H124" s="270"/>
      <c r="I124" s="270"/>
      <c r="J124" s="270" t="s">
        <v>527</v>
      </c>
      <c r="K124" s="297"/>
    </row>
    <row r="125" spans="2:11" s="1" customFormat="1" ht="5.25" customHeight="1">
      <c r="B125" s="298"/>
      <c r="C125" s="273"/>
      <c r="D125" s="273"/>
      <c r="E125" s="273"/>
      <c r="F125" s="273"/>
      <c r="G125" s="299"/>
      <c r="H125" s="273"/>
      <c r="I125" s="273"/>
      <c r="J125" s="273"/>
      <c r="K125" s="300"/>
    </row>
    <row r="126" spans="2:11" s="1" customFormat="1" ht="15" customHeight="1">
      <c r="B126" s="298"/>
      <c r="C126" s="255" t="s">
        <v>531</v>
      </c>
      <c r="D126" s="275"/>
      <c r="E126" s="275"/>
      <c r="F126" s="276" t="s">
        <v>528</v>
      </c>
      <c r="G126" s="255"/>
      <c r="H126" s="255" t="s">
        <v>568</v>
      </c>
      <c r="I126" s="255" t="s">
        <v>530</v>
      </c>
      <c r="J126" s="255">
        <v>120</v>
      </c>
      <c r="K126" s="301"/>
    </row>
    <row r="127" spans="2:11" s="1" customFormat="1" ht="15" customHeight="1">
      <c r="B127" s="298"/>
      <c r="C127" s="255" t="s">
        <v>577</v>
      </c>
      <c r="D127" s="255"/>
      <c r="E127" s="255"/>
      <c r="F127" s="276" t="s">
        <v>528</v>
      </c>
      <c r="G127" s="255"/>
      <c r="H127" s="255" t="s">
        <v>578</v>
      </c>
      <c r="I127" s="255" t="s">
        <v>530</v>
      </c>
      <c r="J127" s="255" t="s">
        <v>579</v>
      </c>
      <c r="K127" s="301"/>
    </row>
    <row r="128" spans="2:11" s="1" customFormat="1" ht="15" customHeight="1">
      <c r="B128" s="298"/>
      <c r="C128" s="255" t="s">
        <v>476</v>
      </c>
      <c r="D128" s="255"/>
      <c r="E128" s="255"/>
      <c r="F128" s="276" t="s">
        <v>528</v>
      </c>
      <c r="G128" s="255"/>
      <c r="H128" s="255" t="s">
        <v>580</v>
      </c>
      <c r="I128" s="255" t="s">
        <v>530</v>
      </c>
      <c r="J128" s="255" t="s">
        <v>579</v>
      </c>
      <c r="K128" s="301"/>
    </row>
    <row r="129" spans="2:11" s="1" customFormat="1" ht="15" customHeight="1">
      <c r="B129" s="298"/>
      <c r="C129" s="255" t="s">
        <v>539</v>
      </c>
      <c r="D129" s="255"/>
      <c r="E129" s="255"/>
      <c r="F129" s="276" t="s">
        <v>534</v>
      </c>
      <c r="G129" s="255"/>
      <c r="H129" s="255" t="s">
        <v>540</v>
      </c>
      <c r="I129" s="255" t="s">
        <v>530</v>
      </c>
      <c r="J129" s="255">
        <v>15</v>
      </c>
      <c r="K129" s="301"/>
    </row>
    <row r="130" spans="2:11" s="1" customFormat="1" ht="15" customHeight="1">
      <c r="B130" s="298"/>
      <c r="C130" s="279" t="s">
        <v>541</v>
      </c>
      <c r="D130" s="279"/>
      <c r="E130" s="279"/>
      <c r="F130" s="280" t="s">
        <v>534</v>
      </c>
      <c r="G130" s="279"/>
      <c r="H130" s="279" t="s">
        <v>542</v>
      </c>
      <c r="I130" s="279" t="s">
        <v>530</v>
      </c>
      <c r="J130" s="279">
        <v>15</v>
      </c>
      <c r="K130" s="301"/>
    </row>
    <row r="131" spans="2:11" s="1" customFormat="1" ht="15" customHeight="1">
      <c r="B131" s="298"/>
      <c r="C131" s="279" t="s">
        <v>543</v>
      </c>
      <c r="D131" s="279"/>
      <c r="E131" s="279"/>
      <c r="F131" s="280" t="s">
        <v>534</v>
      </c>
      <c r="G131" s="279"/>
      <c r="H131" s="279" t="s">
        <v>544</v>
      </c>
      <c r="I131" s="279" t="s">
        <v>530</v>
      </c>
      <c r="J131" s="279">
        <v>20</v>
      </c>
      <c r="K131" s="301"/>
    </row>
    <row r="132" spans="2:11" s="1" customFormat="1" ht="15" customHeight="1">
      <c r="B132" s="298"/>
      <c r="C132" s="279" t="s">
        <v>545</v>
      </c>
      <c r="D132" s="279"/>
      <c r="E132" s="279"/>
      <c r="F132" s="280" t="s">
        <v>534</v>
      </c>
      <c r="G132" s="279"/>
      <c r="H132" s="279" t="s">
        <v>546</v>
      </c>
      <c r="I132" s="279" t="s">
        <v>530</v>
      </c>
      <c r="J132" s="279">
        <v>20</v>
      </c>
      <c r="K132" s="301"/>
    </row>
    <row r="133" spans="2:11" s="1" customFormat="1" ht="15" customHeight="1">
      <c r="B133" s="298"/>
      <c r="C133" s="255" t="s">
        <v>533</v>
      </c>
      <c r="D133" s="255"/>
      <c r="E133" s="255"/>
      <c r="F133" s="276" t="s">
        <v>534</v>
      </c>
      <c r="G133" s="255"/>
      <c r="H133" s="255" t="s">
        <v>568</v>
      </c>
      <c r="I133" s="255" t="s">
        <v>530</v>
      </c>
      <c r="J133" s="255">
        <v>50</v>
      </c>
      <c r="K133" s="301"/>
    </row>
    <row r="134" spans="2:11" s="1" customFormat="1" ht="15" customHeight="1">
      <c r="B134" s="298"/>
      <c r="C134" s="255" t="s">
        <v>547</v>
      </c>
      <c r="D134" s="255"/>
      <c r="E134" s="255"/>
      <c r="F134" s="276" t="s">
        <v>534</v>
      </c>
      <c r="G134" s="255"/>
      <c r="H134" s="255" t="s">
        <v>568</v>
      </c>
      <c r="I134" s="255" t="s">
        <v>530</v>
      </c>
      <c r="J134" s="255">
        <v>50</v>
      </c>
      <c r="K134" s="301"/>
    </row>
    <row r="135" spans="2:11" s="1" customFormat="1" ht="15" customHeight="1">
      <c r="B135" s="298"/>
      <c r="C135" s="255" t="s">
        <v>553</v>
      </c>
      <c r="D135" s="255"/>
      <c r="E135" s="255"/>
      <c r="F135" s="276" t="s">
        <v>534</v>
      </c>
      <c r="G135" s="255"/>
      <c r="H135" s="255" t="s">
        <v>568</v>
      </c>
      <c r="I135" s="255" t="s">
        <v>530</v>
      </c>
      <c r="J135" s="255">
        <v>50</v>
      </c>
      <c r="K135" s="301"/>
    </row>
    <row r="136" spans="2:11" s="1" customFormat="1" ht="15" customHeight="1">
      <c r="B136" s="298"/>
      <c r="C136" s="255" t="s">
        <v>555</v>
      </c>
      <c r="D136" s="255"/>
      <c r="E136" s="255"/>
      <c r="F136" s="276" t="s">
        <v>534</v>
      </c>
      <c r="G136" s="255"/>
      <c r="H136" s="255" t="s">
        <v>568</v>
      </c>
      <c r="I136" s="255" t="s">
        <v>530</v>
      </c>
      <c r="J136" s="255">
        <v>50</v>
      </c>
      <c r="K136" s="301"/>
    </row>
    <row r="137" spans="2:11" s="1" customFormat="1" ht="15" customHeight="1">
      <c r="B137" s="298"/>
      <c r="C137" s="255" t="s">
        <v>556</v>
      </c>
      <c r="D137" s="255"/>
      <c r="E137" s="255"/>
      <c r="F137" s="276" t="s">
        <v>534</v>
      </c>
      <c r="G137" s="255"/>
      <c r="H137" s="255" t="s">
        <v>581</v>
      </c>
      <c r="I137" s="255" t="s">
        <v>530</v>
      </c>
      <c r="J137" s="255">
        <v>255</v>
      </c>
      <c r="K137" s="301"/>
    </row>
    <row r="138" spans="2:11" s="1" customFormat="1" ht="15" customHeight="1">
      <c r="B138" s="298"/>
      <c r="C138" s="255" t="s">
        <v>558</v>
      </c>
      <c r="D138" s="255"/>
      <c r="E138" s="255"/>
      <c r="F138" s="276" t="s">
        <v>528</v>
      </c>
      <c r="G138" s="255"/>
      <c r="H138" s="255" t="s">
        <v>582</v>
      </c>
      <c r="I138" s="255" t="s">
        <v>560</v>
      </c>
      <c r="J138" s="255"/>
      <c r="K138" s="301"/>
    </row>
    <row r="139" spans="2:11" s="1" customFormat="1" ht="15" customHeight="1">
      <c r="B139" s="298"/>
      <c r="C139" s="255" t="s">
        <v>561</v>
      </c>
      <c r="D139" s="255"/>
      <c r="E139" s="255"/>
      <c r="F139" s="276" t="s">
        <v>528</v>
      </c>
      <c r="G139" s="255"/>
      <c r="H139" s="255" t="s">
        <v>583</v>
      </c>
      <c r="I139" s="255" t="s">
        <v>563</v>
      </c>
      <c r="J139" s="255"/>
      <c r="K139" s="301"/>
    </row>
    <row r="140" spans="2:11" s="1" customFormat="1" ht="15" customHeight="1">
      <c r="B140" s="298"/>
      <c r="C140" s="255" t="s">
        <v>564</v>
      </c>
      <c r="D140" s="255"/>
      <c r="E140" s="255"/>
      <c r="F140" s="276" t="s">
        <v>528</v>
      </c>
      <c r="G140" s="255"/>
      <c r="H140" s="255" t="s">
        <v>564</v>
      </c>
      <c r="I140" s="255" t="s">
        <v>563</v>
      </c>
      <c r="J140" s="255"/>
      <c r="K140" s="301"/>
    </row>
    <row r="141" spans="2:11" s="1" customFormat="1" ht="15" customHeight="1">
      <c r="B141" s="298"/>
      <c r="C141" s="255" t="s">
        <v>39</v>
      </c>
      <c r="D141" s="255"/>
      <c r="E141" s="255"/>
      <c r="F141" s="276" t="s">
        <v>528</v>
      </c>
      <c r="G141" s="255"/>
      <c r="H141" s="255" t="s">
        <v>584</v>
      </c>
      <c r="I141" s="255" t="s">
        <v>563</v>
      </c>
      <c r="J141" s="255"/>
      <c r="K141" s="301"/>
    </row>
    <row r="142" spans="2:11" s="1" customFormat="1" ht="15" customHeight="1">
      <c r="B142" s="298"/>
      <c r="C142" s="255" t="s">
        <v>585</v>
      </c>
      <c r="D142" s="255"/>
      <c r="E142" s="255"/>
      <c r="F142" s="276" t="s">
        <v>528</v>
      </c>
      <c r="G142" s="255"/>
      <c r="H142" s="255" t="s">
        <v>586</v>
      </c>
      <c r="I142" s="255" t="s">
        <v>563</v>
      </c>
      <c r="J142" s="255"/>
      <c r="K142" s="301"/>
    </row>
    <row r="143" spans="2:11" s="1" customFormat="1" ht="15" customHeight="1">
      <c r="B143" s="302"/>
      <c r="C143" s="303"/>
      <c r="D143" s="303"/>
      <c r="E143" s="303"/>
      <c r="F143" s="303"/>
      <c r="G143" s="303"/>
      <c r="H143" s="303"/>
      <c r="I143" s="303"/>
      <c r="J143" s="303"/>
      <c r="K143" s="304"/>
    </row>
    <row r="144" spans="2:11" s="1" customFormat="1" ht="18.75" customHeight="1">
      <c r="B144" s="289"/>
      <c r="C144" s="289"/>
      <c r="D144" s="289"/>
      <c r="E144" s="289"/>
      <c r="F144" s="290"/>
      <c r="G144" s="289"/>
      <c r="H144" s="289"/>
      <c r="I144" s="289"/>
      <c r="J144" s="289"/>
      <c r="K144" s="289"/>
    </row>
    <row r="145" spans="2:11" s="1" customFormat="1" ht="18.75" customHeight="1">
      <c r="B145" s="262"/>
      <c r="C145" s="262"/>
      <c r="D145" s="262"/>
      <c r="E145" s="262"/>
      <c r="F145" s="262"/>
      <c r="G145" s="262"/>
      <c r="H145" s="262"/>
      <c r="I145" s="262"/>
      <c r="J145" s="262"/>
      <c r="K145" s="262"/>
    </row>
    <row r="146" spans="2:11" s="1" customFormat="1" ht="7.5" customHeight="1">
      <c r="B146" s="263"/>
      <c r="C146" s="264"/>
      <c r="D146" s="264"/>
      <c r="E146" s="264"/>
      <c r="F146" s="264"/>
      <c r="G146" s="264"/>
      <c r="H146" s="264"/>
      <c r="I146" s="264"/>
      <c r="J146" s="264"/>
      <c r="K146" s="265"/>
    </row>
    <row r="147" spans="2:11" s="1" customFormat="1" ht="45" customHeight="1">
      <c r="B147" s="266"/>
      <c r="C147" s="377" t="s">
        <v>587</v>
      </c>
      <c r="D147" s="377"/>
      <c r="E147" s="377"/>
      <c r="F147" s="377"/>
      <c r="G147" s="377"/>
      <c r="H147" s="377"/>
      <c r="I147" s="377"/>
      <c r="J147" s="377"/>
      <c r="K147" s="267"/>
    </row>
    <row r="148" spans="2:11" s="1" customFormat="1" ht="17.25" customHeight="1">
      <c r="B148" s="266"/>
      <c r="C148" s="268" t="s">
        <v>522</v>
      </c>
      <c r="D148" s="268"/>
      <c r="E148" s="268"/>
      <c r="F148" s="268" t="s">
        <v>523</v>
      </c>
      <c r="G148" s="269"/>
      <c r="H148" s="268" t="s">
        <v>55</v>
      </c>
      <c r="I148" s="268" t="s">
        <v>58</v>
      </c>
      <c r="J148" s="268" t="s">
        <v>524</v>
      </c>
      <c r="K148" s="267"/>
    </row>
    <row r="149" spans="2:11" s="1" customFormat="1" ht="17.25" customHeight="1">
      <c r="B149" s="266"/>
      <c r="C149" s="270" t="s">
        <v>525</v>
      </c>
      <c r="D149" s="270"/>
      <c r="E149" s="270"/>
      <c r="F149" s="271" t="s">
        <v>526</v>
      </c>
      <c r="G149" s="272"/>
      <c r="H149" s="270"/>
      <c r="I149" s="270"/>
      <c r="J149" s="270" t="s">
        <v>527</v>
      </c>
      <c r="K149" s="267"/>
    </row>
    <row r="150" spans="2:11" s="1" customFormat="1" ht="5.25" customHeight="1">
      <c r="B150" s="278"/>
      <c r="C150" s="273"/>
      <c r="D150" s="273"/>
      <c r="E150" s="273"/>
      <c r="F150" s="273"/>
      <c r="G150" s="274"/>
      <c r="H150" s="273"/>
      <c r="I150" s="273"/>
      <c r="J150" s="273"/>
      <c r="K150" s="301"/>
    </row>
    <row r="151" spans="2:11" s="1" customFormat="1" ht="15" customHeight="1">
      <c r="B151" s="278"/>
      <c r="C151" s="305" t="s">
        <v>531</v>
      </c>
      <c r="D151" s="255"/>
      <c r="E151" s="255"/>
      <c r="F151" s="306" t="s">
        <v>528</v>
      </c>
      <c r="G151" s="255"/>
      <c r="H151" s="305" t="s">
        <v>568</v>
      </c>
      <c r="I151" s="305" t="s">
        <v>530</v>
      </c>
      <c r="J151" s="305">
        <v>120</v>
      </c>
      <c r="K151" s="301"/>
    </row>
    <row r="152" spans="2:11" s="1" customFormat="1" ht="15" customHeight="1">
      <c r="B152" s="278"/>
      <c r="C152" s="305" t="s">
        <v>577</v>
      </c>
      <c r="D152" s="255"/>
      <c r="E152" s="255"/>
      <c r="F152" s="306" t="s">
        <v>528</v>
      </c>
      <c r="G152" s="255"/>
      <c r="H152" s="305" t="s">
        <v>588</v>
      </c>
      <c r="I152" s="305" t="s">
        <v>530</v>
      </c>
      <c r="J152" s="305" t="s">
        <v>579</v>
      </c>
      <c r="K152" s="301"/>
    </row>
    <row r="153" spans="2:11" s="1" customFormat="1" ht="15" customHeight="1">
      <c r="B153" s="278"/>
      <c r="C153" s="305" t="s">
        <v>476</v>
      </c>
      <c r="D153" s="255"/>
      <c r="E153" s="255"/>
      <c r="F153" s="306" t="s">
        <v>528</v>
      </c>
      <c r="G153" s="255"/>
      <c r="H153" s="305" t="s">
        <v>589</v>
      </c>
      <c r="I153" s="305" t="s">
        <v>530</v>
      </c>
      <c r="J153" s="305" t="s">
        <v>579</v>
      </c>
      <c r="K153" s="301"/>
    </row>
    <row r="154" spans="2:11" s="1" customFormat="1" ht="15" customHeight="1">
      <c r="B154" s="278"/>
      <c r="C154" s="305" t="s">
        <v>533</v>
      </c>
      <c r="D154" s="255"/>
      <c r="E154" s="255"/>
      <c r="F154" s="306" t="s">
        <v>534</v>
      </c>
      <c r="G154" s="255"/>
      <c r="H154" s="305" t="s">
        <v>568</v>
      </c>
      <c r="I154" s="305" t="s">
        <v>530</v>
      </c>
      <c r="J154" s="305">
        <v>50</v>
      </c>
      <c r="K154" s="301"/>
    </row>
    <row r="155" spans="2:11" s="1" customFormat="1" ht="15" customHeight="1">
      <c r="B155" s="278"/>
      <c r="C155" s="305" t="s">
        <v>536</v>
      </c>
      <c r="D155" s="255"/>
      <c r="E155" s="255"/>
      <c r="F155" s="306" t="s">
        <v>528</v>
      </c>
      <c r="G155" s="255"/>
      <c r="H155" s="305" t="s">
        <v>568</v>
      </c>
      <c r="I155" s="305" t="s">
        <v>538</v>
      </c>
      <c r="J155" s="305"/>
      <c r="K155" s="301"/>
    </row>
    <row r="156" spans="2:11" s="1" customFormat="1" ht="15" customHeight="1">
      <c r="B156" s="278"/>
      <c r="C156" s="305" t="s">
        <v>547</v>
      </c>
      <c r="D156" s="255"/>
      <c r="E156" s="255"/>
      <c r="F156" s="306" t="s">
        <v>534</v>
      </c>
      <c r="G156" s="255"/>
      <c r="H156" s="305" t="s">
        <v>568</v>
      </c>
      <c r="I156" s="305" t="s">
        <v>530</v>
      </c>
      <c r="J156" s="305">
        <v>50</v>
      </c>
      <c r="K156" s="301"/>
    </row>
    <row r="157" spans="2:11" s="1" customFormat="1" ht="15" customHeight="1">
      <c r="B157" s="278"/>
      <c r="C157" s="305" t="s">
        <v>555</v>
      </c>
      <c r="D157" s="255"/>
      <c r="E157" s="255"/>
      <c r="F157" s="306" t="s">
        <v>534</v>
      </c>
      <c r="G157" s="255"/>
      <c r="H157" s="305" t="s">
        <v>568</v>
      </c>
      <c r="I157" s="305" t="s">
        <v>530</v>
      </c>
      <c r="J157" s="305">
        <v>50</v>
      </c>
      <c r="K157" s="301"/>
    </row>
    <row r="158" spans="2:11" s="1" customFormat="1" ht="15" customHeight="1">
      <c r="B158" s="278"/>
      <c r="C158" s="305" t="s">
        <v>553</v>
      </c>
      <c r="D158" s="255"/>
      <c r="E158" s="255"/>
      <c r="F158" s="306" t="s">
        <v>534</v>
      </c>
      <c r="G158" s="255"/>
      <c r="H158" s="305" t="s">
        <v>568</v>
      </c>
      <c r="I158" s="305" t="s">
        <v>530</v>
      </c>
      <c r="J158" s="305">
        <v>50</v>
      </c>
      <c r="K158" s="301"/>
    </row>
    <row r="159" spans="2:11" s="1" customFormat="1" ht="15" customHeight="1">
      <c r="B159" s="278"/>
      <c r="C159" s="305" t="s">
        <v>88</v>
      </c>
      <c r="D159" s="255"/>
      <c r="E159" s="255"/>
      <c r="F159" s="306" t="s">
        <v>528</v>
      </c>
      <c r="G159" s="255"/>
      <c r="H159" s="305" t="s">
        <v>590</v>
      </c>
      <c r="I159" s="305" t="s">
        <v>530</v>
      </c>
      <c r="J159" s="305" t="s">
        <v>591</v>
      </c>
      <c r="K159" s="301"/>
    </row>
    <row r="160" spans="2:11" s="1" customFormat="1" ht="15" customHeight="1">
      <c r="B160" s="278"/>
      <c r="C160" s="305" t="s">
        <v>592</v>
      </c>
      <c r="D160" s="255"/>
      <c r="E160" s="255"/>
      <c r="F160" s="306" t="s">
        <v>528</v>
      </c>
      <c r="G160" s="255"/>
      <c r="H160" s="305" t="s">
        <v>593</v>
      </c>
      <c r="I160" s="305" t="s">
        <v>563</v>
      </c>
      <c r="J160" s="305"/>
      <c r="K160" s="301"/>
    </row>
    <row r="161" spans="2:11" s="1" customFormat="1" ht="15" customHeight="1">
      <c r="B161" s="307"/>
      <c r="C161" s="287"/>
      <c r="D161" s="287"/>
      <c r="E161" s="287"/>
      <c r="F161" s="287"/>
      <c r="G161" s="287"/>
      <c r="H161" s="287"/>
      <c r="I161" s="287"/>
      <c r="J161" s="287"/>
      <c r="K161" s="308"/>
    </row>
    <row r="162" spans="2:11" s="1" customFormat="1" ht="18.75" customHeight="1">
      <c r="B162" s="289"/>
      <c r="C162" s="299"/>
      <c r="D162" s="299"/>
      <c r="E162" s="299"/>
      <c r="F162" s="309"/>
      <c r="G162" s="299"/>
      <c r="H162" s="299"/>
      <c r="I162" s="299"/>
      <c r="J162" s="299"/>
      <c r="K162" s="289"/>
    </row>
    <row r="163" spans="2:11" s="1" customFormat="1" ht="18.75" customHeight="1">
      <c r="B163" s="262"/>
      <c r="C163" s="262"/>
      <c r="D163" s="262"/>
      <c r="E163" s="262"/>
      <c r="F163" s="262"/>
      <c r="G163" s="262"/>
      <c r="H163" s="262"/>
      <c r="I163" s="262"/>
      <c r="J163" s="262"/>
      <c r="K163" s="262"/>
    </row>
    <row r="164" spans="2:11" s="1" customFormat="1" ht="7.5" customHeight="1">
      <c r="B164" s="244"/>
      <c r="C164" s="245"/>
      <c r="D164" s="245"/>
      <c r="E164" s="245"/>
      <c r="F164" s="245"/>
      <c r="G164" s="245"/>
      <c r="H164" s="245"/>
      <c r="I164" s="245"/>
      <c r="J164" s="245"/>
      <c r="K164" s="246"/>
    </row>
    <row r="165" spans="2:11" s="1" customFormat="1" ht="45" customHeight="1">
      <c r="B165" s="247"/>
      <c r="C165" s="375" t="s">
        <v>594</v>
      </c>
      <c r="D165" s="375"/>
      <c r="E165" s="375"/>
      <c r="F165" s="375"/>
      <c r="G165" s="375"/>
      <c r="H165" s="375"/>
      <c r="I165" s="375"/>
      <c r="J165" s="375"/>
      <c r="K165" s="248"/>
    </row>
    <row r="166" spans="2:11" s="1" customFormat="1" ht="17.25" customHeight="1">
      <c r="B166" s="247"/>
      <c r="C166" s="268" t="s">
        <v>522</v>
      </c>
      <c r="D166" s="268"/>
      <c r="E166" s="268"/>
      <c r="F166" s="268" t="s">
        <v>523</v>
      </c>
      <c r="G166" s="310"/>
      <c r="H166" s="311" t="s">
        <v>55</v>
      </c>
      <c r="I166" s="311" t="s">
        <v>58</v>
      </c>
      <c r="J166" s="268" t="s">
        <v>524</v>
      </c>
      <c r="K166" s="248"/>
    </row>
    <row r="167" spans="2:11" s="1" customFormat="1" ht="17.25" customHeight="1">
      <c r="B167" s="249"/>
      <c r="C167" s="270" t="s">
        <v>525</v>
      </c>
      <c r="D167" s="270"/>
      <c r="E167" s="270"/>
      <c r="F167" s="271" t="s">
        <v>526</v>
      </c>
      <c r="G167" s="312"/>
      <c r="H167" s="313"/>
      <c r="I167" s="313"/>
      <c r="J167" s="270" t="s">
        <v>527</v>
      </c>
      <c r="K167" s="250"/>
    </row>
    <row r="168" spans="2:11" s="1" customFormat="1" ht="5.25" customHeight="1">
      <c r="B168" s="278"/>
      <c r="C168" s="273"/>
      <c r="D168" s="273"/>
      <c r="E168" s="273"/>
      <c r="F168" s="273"/>
      <c r="G168" s="274"/>
      <c r="H168" s="273"/>
      <c r="I168" s="273"/>
      <c r="J168" s="273"/>
      <c r="K168" s="301"/>
    </row>
    <row r="169" spans="2:11" s="1" customFormat="1" ht="15" customHeight="1">
      <c r="B169" s="278"/>
      <c r="C169" s="255" t="s">
        <v>531</v>
      </c>
      <c r="D169" s="255"/>
      <c r="E169" s="255"/>
      <c r="F169" s="276" t="s">
        <v>528</v>
      </c>
      <c r="G169" s="255"/>
      <c r="H169" s="255" t="s">
        <v>568</v>
      </c>
      <c r="I169" s="255" t="s">
        <v>530</v>
      </c>
      <c r="J169" s="255">
        <v>120</v>
      </c>
      <c r="K169" s="301"/>
    </row>
    <row r="170" spans="2:11" s="1" customFormat="1" ht="15" customHeight="1">
      <c r="B170" s="278"/>
      <c r="C170" s="255" t="s">
        <v>577</v>
      </c>
      <c r="D170" s="255"/>
      <c r="E170" s="255"/>
      <c r="F170" s="276" t="s">
        <v>528</v>
      </c>
      <c r="G170" s="255"/>
      <c r="H170" s="255" t="s">
        <v>578</v>
      </c>
      <c r="I170" s="255" t="s">
        <v>530</v>
      </c>
      <c r="J170" s="255" t="s">
        <v>579</v>
      </c>
      <c r="K170" s="301"/>
    </row>
    <row r="171" spans="2:11" s="1" customFormat="1" ht="15" customHeight="1">
      <c r="B171" s="278"/>
      <c r="C171" s="255" t="s">
        <v>476</v>
      </c>
      <c r="D171" s="255"/>
      <c r="E171" s="255"/>
      <c r="F171" s="276" t="s">
        <v>528</v>
      </c>
      <c r="G171" s="255"/>
      <c r="H171" s="255" t="s">
        <v>595</v>
      </c>
      <c r="I171" s="255" t="s">
        <v>530</v>
      </c>
      <c r="J171" s="255" t="s">
        <v>579</v>
      </c>
      <c r="K171" s="301"/>
    </row>
    <row r="172" spans="2:11" s="1" customFormat="1" ht="15" customHeight="1">
      <c r="B172" s="278"/>
      <c r="C172" s="255" t="s">
        <v>533</v>
      </c>
      <c r="D172" s="255"/>
      <c r="E172" s="255"/>
      <c r="F172" s="276" t="s">
        <v>534</v>
      </c>
      <c r="G172" s="255"/>
      <c r="H172" s="255" t="s">
        <v>595</v>
      </c>
      <c r="I172" s="255" t="s">
        <v>530</v>
      </c>
      <c r="J172" s="255">
        <v>50</v>
      </c>
      <c r="K172" s="301"/>
    </row>
    <row r="173" spans="2:11" s="1" customFormat="1" ht="15" customHeight="1">
      <c r="B173" s="278"/>
      <c r="C173" s="255" t="s">
        <v>536</v>
      </c>
      <c r="D173" s="255"/>
      <c r="E173" s="255"/>
      <c r="F173" s="276" t="s">
        <v>528</v>
      </c>
      <c r="G173" s="255"/>
      <c r="H173" s="255" t="s">
        <v>595</v>
      </c>
      <c r="I173" s="255" t="s">
        <v>538</v>
      </c>
      <c r="J173" s="255"/>
      <c r="K173" s="301"/>
    </row>
    <row r="174" spans="2:11" s="1" customFormat="1" ht="15" customHeight="1">
      <c r="B174" s="278"/>
      <c r="C174" s="255" t="s">
        <v>547</v>
      </c>
      <c r="D174" s="255"/>
      <c r="E174" s="255"/>
      <c r="F174" s="276" t="s">
        <v>534</v>
      </c>
      <c r="G174" s="255"/>
      <c r="H174" s="255" t="s">
        <v>595</v>
      </c>
      <c r="I174" s="255" t="s">
        <v>530</v>
      </c>
      <c r="J174" s="255">
        <v>50</v>
      </c>
      <c r="K174" s="301"/>
    </row>
    <row r="175" spans="2:11" s="1" customFormat="1" ht="15" customHeight="1">
      <c r="B175" s="278"/>
      <c r="C175" s="255" t="s">
        <v>555</v>
      </c>
      <c r="D175" s="255"/>
      <c r="E175" s="255"/>
      <c r="F175" s="276" t="s">
        <v>534</v>
      </c>
      <c r="G175" s="255"/>
      <c r="H175" s="255" t="s">
        <v>595</v>
      </c>
      <c r="I175" s="255" t="s">
        <v>530</v>
      </c>
      <c r="J175" s="255">
        <v>50</v>
      </c>
      <c r="K175" s="301"/>
    </row>
    <row r="176" spans="2:11" s="1" customFormat="1" ht="15" customHeight="1">
      <c r="B176" s="278"/>
      <c r="C176" s="255" t="s">
        <v>553</v>
      </c>
      <c r="D176" s="255"/>
      <c r="E176" s="255"/>
      <c r="F176" s="276" t="s">
        <v>534</v>
      </c>
      <c r="G176" s="255"/>
      <c r="H176" s="255" t="s">
        <v>595</v>
      </c>
      <c r="I176" s="255" t="s">
        <v>530</v>
      </c>
      <c r="J176" s="255">
        <v>50</v>
      </c>
      <c r="K176" s="301"/>
    </row>
    <row r="177" spans="2:11" s="1" customFormat="1" ht="15" customHeight="1">
      <c r="B177" s="278"/>
      <c r="C177" s="255" t="s">
        <v>105</v>
      </c>
      <c r="D177" s="255"/>
      <c r="E177" s="255"/>
      <c r="F177" s="276" t="s">
        <v>528</v>
      </c>
      <c r="G177" s="255"/>
      <c r="H177" s="255" t="s">
        <v>596</v>
      </c>
      <c r="I177" s="255" t="s">
        <v>597</v>
      </c>
      <c r="J177" s="255"/>
      <c r="K177" s="301"/>
    </row>
    <row r="178" spans="2:11" s="1" customFormat="1" ht="15" customHeight="1">
      <c r="B178" s="278"/>
      <c r="C178" s="255" t="s">
        <v>58</v>
      </c>
      <c r="D178" s="255"/>
      <c r="E178" s="255"/>
      <c r="F178" s="276" t="s">
        <v>528</v>
      </c>
      <c r="G178" s="255"/>
      <c r="H178" s="255" t="s">
        <v>598</v>
      </c>
      <c r="I178" s="255" t="s">
        <v>599</v>
      </c>
      <c r="J178" s="255">
        <v>1</v>
      </c>
      <c r="K178" s="301"/>
    </row>
    <row r="179" spans="2:11" s="1" customFormat="1" ht="15" customHeight="1">
      <c r="B179" s="278"/>
      <c r="C179" s="255" t="s">
        <v>54</v>
      </c>
      <c r="D179" s="255"/>
      <c r="E179" s="255"/>
      <c r="F179" s="276" t="s">
        <v>528</v>
      </c>
      <c r="G179" s="255"/>
      <c r="H179" s="255" t="s">
        <v>600</v>
      </c>
      <c r="I179" s="255" t="s">
        <v>530</v>
      </c>
      <c r="J179" s="255">
        <v>20</v>
      </c>
      <c r="K179" s="301"/>
    </row>
    <row r="180" spans="2:11" s="1" customFormat="1" ht="15" customHeight="1">
      <c r="B180" s="278"/>
      <c r="C180" s="255" t="s">
        <v>55</v>
      </c>
      <c r="D180" s="255"/>
      <c r="E180" s="255"/>
      <c r="F180" s="276" t="s">
        <v>528</v>
      </c>
      <c r="G180" s="255"/>
      <c r="H180" s="255" t="s">
        <v>601</v>
      </c>
      <c r="I180" s="255" t="s">
        <v>530</v>
      </c>
      <c r="J180" s="255">
        <v>255</v>
      </c>
      <c r="K180" s="301"/>
    </row>
    <row r="181" spans="2:11" s="1" customFormat="1" ht="15" customHeight="1">
      <c r="B181" s="278"/>
      <c r="C181" s="255" t="s">
        <v>106</v>
      </c>
      <c r="D181" s="255"/>
      <c r="E181" s="255"/>
      <c r="F181" s="276" t="s">
        <v>528</v>
      </c>
      <c r="G181" s="255"/>
      <c r="H181" s="255" t="s">
        <v>492</v>
      </c>
      <c r="I181" s="255" t="s">
        <v>530</v>
      </c>
      <c r="J181" s="255">
        <v>10</v>
      </c>
      <c r="K181" s="301"/>
    </row>
    <row r="182" spans="2:11" s="1" customFormat="1" ht="15" customHeight="1">
      <c r="B182" s="278"/>
      <c r="C182" s="255" t="s">
        <v>107</v>
      </c>
      <c r="D182" s="255"/>
      <c r="E182" s="255"/>
      <c r="F182" s="276" t="s">
        <v>528</v>
      </c>
      <c r="G182" s="255"/>
      <c r="H182" s="255" t="s">
        <v>602</v>
      </c>
      <c r="I182" s="255" t="s">
        <v>563</v>
      </c>
      <c r="J182" s="255"/>
      <c r="K182" s="301"/>
    </row>
    <row r="183" spans="2:11" s="1" customFormat="1" ht="15" customHeight="1">
      <c r="B183" s="278"/>
      <c r="C183" s="255" t="s">
        <v>603</v>
      </c>
      <c r="D183" s="255"/>
      <c r="E183" s="255"/>
      <c r="F183" s="276" t="s">
        <v>528</v>
      </c>
      <c r="G183" s="255"/>
      <c r="H183" s="255" t="s">
        <v>604</v>
      </c>
      <c r="I183" s="255" t="s">
        <v>563</v>
      </c>
      <c r="J183" s="255"/>
      <c r="K183" s="301"/>
    </row>
    <row r="184" spans="2:11" s="1" customFormat="1" ht="15" customHeight="1">
      <c r="B184" s="278"/>
      <c r="C184" s="255" t="s">
        <v>592</v>
      </c>
      <c r="D184" s="255"/>
      <c r="E184" s="255"/>
      <c r="F184" s="276" t="s">
        <v>528</v>
      </c>
      <c r="G184" s="255"/>
      <c r="H184" s="255" t="s">
        <v>605</v>
      </c>
      <c r="I184" s="255" t="s">
        <v>563</v>
      </c>
      <c r="J184" s="255"/>
      <c r="K184" s="301"/>
    </row>
    <row r="185" spans="2:11" s="1" customFormat="1" ht="15" customHeight="1">
      <c r="B185" s="278"/>
      <c r="C185" s="255" t="s">
        <v>109</v>
      </c>
      <c r="D185" s="255"/>
      <c r="E185" s="255"/>
      <c r="F185" s="276" t="s">
        <v>534</v>
      </c>
      <c r="G185" s="255"/>
      <c r="H185" s="255" t="s">
        <v>606</v>
      </c>
      <c r="I185" s="255" t="s">
        <v>530</v>
      </c>
      <c r="J185" s="255">
        <v>50</v>
      </c>
      <c r="K185" s="301"/>
    </row>
    <row r="186" spans="2:11" s="1" customFormat="1" ht="15" customHeight="1">
      <c r="B186" s="278"/>
      <c r="C186" s="255" t="s">
        <v>607</v>
      </c>
      <c r="D186" s="255"/>
      <c r="E186" s="255"/>
      <c r="F186" s="276" t="s">
        <v>534</v>
      </c>
      <c r="G186" s="255"/>
      <c r="H186" s="255" t="s">
        <v>608</v>
      </c>
      <c r="I186" s="255" t="s">
        <v>609</v>
      </c>
      <c r="J186" s="255"/>
      <c r="K186" s="301"/>
    </row>
    <row r="187" spans="2:11" s="1" customFormat="1" ht="15" customHeight="1">
      <c r="B187" s="278"/>
      <c r="C187" s="255" t="s">
        <v>610</v>
      </c>
      <c r="D187" s="255"/>
      <c r="E187" s="255"/>
      <c r="F187" s="276" t="s">
        <v>534</v>
      </c>
      <c r="G187" s="255"/>
      <c r="H187" s="255" t="s">
        <v>611</v>
      </c>
      <c r="I187" s="255" t="s">
        <v>609</v>
      </c>
      <c r="J187" s="255"/>
      <c r="K187" s="301"/>
    </row>
    <row r="188" spans="2:11" s="1" customFormat="1" ht="15" customHeight="1">
      <c r="B188" s="278"/>
      <c r="C188" s="255" t="s">
        <v>612</v>
      </c>
      <c r="D188" s="255"/>
      <c r="E188" s="255"/>
      <c r="F188" s="276" t="s">
        <v>534</v>
      </c>
      <c r="G188" s="255"/>
      <c r="H188" s="255" t="s">
        <v>613</v>
      </c>
      <c r="I188" s="255" t="s">
        <v>609</v>
      </c>
      <c r="J188" s="255"/>
      <c r="K188" s="301"/>
    </row>
    <row r="189" spans="2:11" s="1" customFormat="1" ht="15" customHeight="1">
      <c r="B189" s="278"/>
      <c r="C189" s="314" t="s">
        <v>614</v>
      </c>
      <c r="D189" s="255"/>
      <c r="E189" s="255"/>
      <c r="F189" s="276" t="s">
        <v>534</v>
      </c>
      <c r="G189" s="255"/>
      <c r="H189" s="255" t="s">
        <v>615</v>
      </c>
      <c r="I189" s="255" t="s">
        <v>616</v>
      </c>
      <c r="J189" s="315" t="s">
        <v>617</v>
      </c>
      <c r="K189" s="301"/>
    </row>
    <row r="190" spans="2:11" s="1" customFormat="1" ht="15" customHeight="1">
      <c r="B190" s="278"/>
      <c r="C190" s="314" t="s">
        <v>43</v>
      </c>
      <c r="D190" s="255"/>
      <c r="E190" s="255"/>
      <c r="F190" s="276" t="s">
        <v>528</v>
      </c>
      <c r="G190" s="255"/>
      <c r="H190" s="252" t="s">
        <v>618</v>
      </c>
      <c r="I190" s="255" t="s">
        <v>619</v>
      </c>
      <c r="J190" s="255"/>
      <c r="K190" s="301"/>
    </row>
    <row r="191" spans="2:11" s="1" customFormat="1" ht="15" customHeight="1">
      <c r="B191" s="278"/>
      <c r="C191" s="314" t="s">
        <v>620</v>
      </c>
      <c r="D191" s="255"/>
      <c r="E191" s="255"/>
      <c r="F191" s="276" t="s">
        <v>528</v>
      </c>
      <c r="G191" s="255"/>
      <c r="H191" s="255" t="s">
        <v>621</v>
      </c>
      <c r="I191" s="255" t="s">
        <v>563</v>
      </c>
      <c r="J191" s="255"/>
      <c r="K191" s="301"/>
    </row>
    <row r="192" spans="2:11" s="1" customFormat="1" ht="15" customHeight="1">
      <c r="B192" s="278"/>
      <c r="C192" s="314" t="s">
        <v>622</v>
      </c>
      <c r="D192" s="255"/>
      <c r="E192" s="255"/>
      <c r="F192" s="276" t="s">
        <v>528</v>
      </c>
      <c r="G192" s="255"/>
      <c r="H192" s="255" t="s">
        <v>623</v>
      </c>
      <c r="I192" s="255" t="s">
        <v>563</v>
      </c>
      <c r="J192" s="255"/>
      <c r="K192" s="301"/>
    </row>
    <row r="193" spans="2:11" s="1" customFormat="1" ht="15" customHeight="1">
      <c r="B193" s="278"/>
      <c r="C193" s="314" t="s">
        <v>624</v>
      </c>
      <c r="D193" s="255"/>
      <c r="E193" s="255"/>
      <c r="F193" s="276" t="s">
        <v>534</v>
      </c>
      <c r="G193" s="255"/>
      <c r="H193" s="255" t="s">
        <v>625</v>
      </c>
      <c r="I193" s="255" t="s">
        <v>563</v>
      </c>
      <c r="J193" s="255"/>
      <c r="K193" s="301"/>
    </row>
    <row r="194" spans="2:11" s="1" customFormat="1" ht="15" customHeight="1">
      <c r="B194" s="307"/>
      <c r="C194" s="316"/>
      <c r="D194" s="287"/>
      <c r="E194" s="287"/>
      <c r="F194" s="287"/>
      <c r="G194" s="287"/>
      <c r="H194" s="287"/>
      <c r="I194" s="287"/>
      <c r="J194" s="287"/>
      <c r="K194" s="308"/>
    </row>
    <row r="195" spans="2:11" s="1" customFormat="1" ht="18.75" customHeight="1">
      <c r="B195" s="289"/>
      <c r="C195" s="299"/>
      <c r="D195" s="299"/>
      <c r="E195" s="299"/>
      <c r="F195" s="309"/>
      <c r="G195" s="299"/>
      <c r="H195" s="299"/>
      <c r="I195" s="299"/>
      <c r="J195" s="299"/>
      <c r="K195" s="289"/>
    </row>
    <row r="196" spans="2:11" s="1" customFormat="1" ht="18.75" customHeight="1">
      <c r="B196" s="289"/>
      <c r="C196" s="299"/>
      <c r="D196" s="299"/>
      <c r="E196" s="299"/>
      <c r="F196" s="309"/>
      <c r="G196" s="299"/>
      <c r="H196" s="299"/>
      <c r="I196" s="299"/>
      <c r="J196" s="299"/>
      <c r="K196" s="289"/>
    </row>
    <row r="197" spans="2:11" s="1" customFormat="1" ht="18.75" customHeight="1">
      <c r="B197" s="262"/>
      <c r="C197" s="262"/>
      <c r="D197" s="262"/>
      <c r="E197" s="262"/>
      <c r="F197" s="262"/>
      <c r="G197" s="262"/>
      <c r="H197" s="262"/>
      <c r="I197" s="262"/>
      <c r="J197" s="262"/>
      <c r="K197" s="262"/>
    </row>
    <row r="198" spans="2:11" s="1" customFormat="1" ht="13.5">
      <c r="B198" s="244"/>
      <c r="C198" s="245"/>
      <c r="D198" s="245"/>
      <c r="E198" s="245"/>
      <c r="F198" s="245"/>
      <c r="G198" s="245"/>
      <c r="H198" s="245"/>
      <c r="I198" s="245"/>
      <c r="J198" s="245"/>
      <c r="K198" s="246"/>
    </row>
    <row r="199" spans="2:11" s="1" customFormat="1" ht="21">
      <c r="B199" s="247"/>
      <c r="C199" s="375" t="s">
        <v>626</v>
      </c>
      <c r="D199" s="375"/>
      <c r="E199" s="375"/>
      <c r="F199" s="375"/>
      <c r="G199" s="375"/>
      <c r="H199" s="375"/>
      <c r="I199" s="375"/>
      <c r="J199" s="375"/>
      <c r="K199" s="248"/>
    </row>
    <row r="200" spans="2:11" s="1" customFormat="1" ht="25.5" customHeight="1">
      <c r="B200" s="247"/>
      <c r="C200" s="317" t="s">
        <v>627</v>
      </c>
      <c r="D200" s="317"/>
      <c r="E200" s="317"/>
      <c r="F200" s="317" t="s">
        <v>628</v>
      </c>
      <c r="G200" s="318"/>
      <c r="H200" s="381" t="s">
        <v>629</v>
      </c>
      <c r="I200" s="381"/>
      <c r="J200" s="381"/>
      <c r="K200" s="248"/>
    </row>
    <row r="201" spans="2:11" s="1" customFormat="1" ht="5.25" customHeight="1">
      <c r="B201" s="278"/>
      <c r="C201" s="273"/>
      <c r="D201" s="273"/>
      <c r="E201" s="273"/>
      <c r="F201" s="273"/>
      <c r="G201" s="299"/>
      <c r="H201" s="273"/>
      <c r="I201" s="273"/>
      <c r="J201" s="273"/>
      <c r="K201" s="301"/>
    </row>
    <row r="202" spans="2:11" s="1" customFormat="1" ht="15" customHeight="1">
      <c r="B202" s="278"/>
      <c r="C202" s="255" t="s">
        <v>619</v>
      </c>
      <c r="D202" s="255"/>
      <c r="E202" s="255"/>
      <c r="F202" s="276" t="s">
        <v>44</v>
      </c>
      <c r="G202" s="255"/>
      <c r="H202" s="380" t="s">
        <v>630</v>
      </c>
      <c r="I202" s="380"/>
      <c r="J202" s="380"/>
      <c r="K202" s="301"/>
    </row>
    <row r="203" spans="2:11" s="1" customFormat="1" ht="15" customHeight="1">
      <c r="B203" s="278"/>
      <c r="C203" s="255"/>
      <c r="D203" s="255"/>
      <c r="E203" s="255"/>
      <c r="F203" s="276" t="s">
        <v>45</v>
      </c>
      <c r="G203" s="255"/>
      <c r="H203" s="380" t="s">
        <v>631</v>
      </c>
      <c r="I203" s="380"/>
      <c r="J203" s="380"/>
      <c r="K203" s="301"/>
    </row>
    <row r="204" spans="2:11" s="1" customFormat="1" ht="15" customHeight="1">
      <c r="B204" s="278"/>
      <c r="C204" s="255"/>
      <c r="D204" s="255"/>
      <c r="E204" s="255"/>
      <c r="F204" s="276" t="s">
        <v>48</v>
      </c>
      <c r="G204" s="255"/>
      <c r="H204" s="380" t="s">
        <v>632</v>
      </c>
      <c r="I204" s="380"/>
      <c r="J204" s="380"/>
      <c r="K204" s="301"/>
    </row>
    <row r="205" spans="2:11" s="1" customFormat="1" ht="15" customHeight="1">
      <c r="B205" s="278"/>
      <c r="C205" s="255"/>
      <c r="D205" s="255"/>
      <c r="E205" s="255"/>
      <c r="F205" s="276" t="s">
        <v>46</v>
      </c>
      <c r="G205" s="255"/>
      <c r="H205" s="380" t="s">
        <v>633</v>
      </c>
      <c r="I205" s="380"/>
      <c r="J205" s="380"/>
      <c r="K205" s="301"/>
    </row>
    <row r="206" spans="2:11" s="1" customFormat="1" ht="15" customHeight="1">
      <c r="B206" s="278"/>
      <c r="C206" s="255"/>
      <c r="D206" s="255"/>
      <c r="E206" s="255"/>
      <c r="F206" s="276" t="s">
        <v>47</v>
      </c>
      <c r="G206" s="255"/>
      <c r="H206" s="380" t="s">
        <v>634</v>
      </c>
      <c r="I206" s="380"/>
      <c r="J206" s="380"/>
      <c r="K206" s="301"/>
    </row>
    <row r="207" spans="2:11" s="1" customFormat="1" ht="15" customHeight="1">
      <c r="B207" s="278"/>
      <c r="C207" s="255"/>
      <c r="D207" s="255"/>
      <c r="E207" s="255"/>
      <c r="F207" s="276"/>
      <c r="G207" s="255"/>
      <c r="H207" s="255"/>
      <c r="I207" s="255"/>
      <c r="J207" s="255"/>
      <c r="K207" s="301"/>
    </row>
    <row r="208" spans="2:11" s="1" customFormat="1" ht="15" customHeight="1">
      <c r="B208" s="278"/>
      <c r="C208" s="255" t="s">
        <v>575</v>
      </c>
      <c r="D208" s="255"/>
      <c r="E208" s="255"/>
      <c r="F208" s="276" t="s">
        <v>80</v>
      </c>
      <c r="G208" s="255"/>
      <c r="H208" s="380" t="s">
        <v>635</v>
      </c>
      <c r="I208" s="380"/>
      <c r="J208" s="380"/>
      <c r="K208" s="301"/>
    </row>
    <row r="209" spans="2:11" s="1" customFormat="1" ht="15" customHeight="1">
      <c r="B209" s="278"/>
      <c r="C209" s="255"/>
      <c r="D209" s="255"/>
      <c r="E209" s="255"/>
      <c r="F209" s="276" t="s">
        <v>470</v>
      </c>
      <c r="G209" s="255"/>
      <c r="H209" s="380" t="s">
        <v>471</v>
      </c>
      <c r="I209" s="380"/>
      <c r="J209" s="380"/>
      <c r="K209" s="301"/>
    </row>
    <row r="210" spans="2:11" s="1" customFormat="1" ht="15" customHeight="1">
      <c r="B210" s="278"/>
      <c r="C210" s="255"/>
      <c r="D210" s="255"/>
      <c r="E210" s="255"/>
      <c r="F210" s="276" t="s">
        <v>468</v>
      </c>
      <c r="G210" s="255"/>
      <c r="H210" s="380" t="s">
        <v>636</v>
      </c>
      <c r="I210" s="380"/>
      <c r="J210" s="380"/>
      <c r="K210" s="301"/>
    </row>
    <row r="211" spans="2:11" s="1" customFormat="1" ht="15" customHeight="1">
      <c r="B211" s="319"/>
      <c r="C211" s="255"/>
      <c r="D211" s="255"/>
      <c r="E211" s="255"/>
      <c r="F211" s="276" t="s">
        <v>472</v>
      </c>
      <c r="G211" s="314"/>
      <c r="H211" s="379" t="s">
        <v>473</v>
      </c>
      <c r="I211" s="379"/>
      <c r="J211" s="379"/>
      <c r="K211" s="320"/>
    </row>
    <row r="212" spans="2:11" s="1" customFormat="1" ht="15" customHeight="1">
      <c r="B212" s="319"/>
      <c r="C212" s="255"/>
      <c r="D212" s="255"/>
      <c r="E212" s="255"/>
      <c r="F212" s="276" t="s">
        <v>474</v>
      </c>
      <c r="G212" s="314"/>
      <c r="H212" s="379" t="s">
        <v>637</v>
      </c>
      <c r="I212" s="379"/>
      <c r="J212" s="379"/>
      <c r="K212" s="320"/>
    </row>
    <row r="213" spans="2:11" s="1" customFormat="1" ht="15" customHeight="1">
      <c r="B213" s="319"/>
      <c r="C213" s="255"/>
      <c r="D213" s="255"/>
      <c r="E213" s="255"/>
      <c r="F213" s="276"/>
      <c r="G213" s="314"/>
      <c r="H213" s="305"/>
      <c r="I213" s="305"/>
      <c r="J213" s="305"/>
      <c r="K213" s="320"/>
    </row>
    <row r="214" spans="2:11" s="1" customFormat="1" ht="15" customHeight="1">
      <c r="B214" s="319"/>
      <c r="C214" s="255" t="s">
        <v>599</v>
      </c>
      <c r="D214" s="255"/>
      <c r="E214" s="255"/>
      <c r="F214" s="276">
        <v>1</v>
      </c>
      <c r="G214" s="314"/>
      <c r="H214" s="379" t="s">
        <v>638</v>
      </c>
      <c r="I214" s="379"/>
      <c r="J214" s="379"/>
      <c r="K214" s="320"/>
    </row>
    <row r="215" spans="2:11" s="1" customFormat="1" ht="15" customHeight="1">
      <c r="B215" s="319"/>
      <c r="C215" s="255"/>
      <c r="D215" s="255"/>
      <c r="E215" s="255"/>
      <c r="F215" s="276">
        <v>2</v>
      </c>
      <c r="G215" s="314"/>
      <c r="H215" s="379" t="s">
        <v>639</v>
      </c>
      <c r="I215" s="379"/>
      <c r="J215" s="379"/>
      <c r="K215" s="320"/>
    </row>
    <row r="216" spans="2:11" s="1" customFormat="1" ht="15" customHeight="1">
      <c r="B216" s="319"/>
      <c r="C216" s="255"/>
      <c r="D216" s="255"/>
      <c r="E216" s="255"/>
      <c r="F216" s="276">
        <v>3</v>
      </c>
      <c r="G216" s="314"/>
      <c r="H216" s="379" t="s">
        <v>640</v>
      </c>
      <c r="I216" s="379"/>
      <c r="J216" s="379"/>
      <c r="K216" s="320"/>
    </row>
    <row r="217" spans="2:11" s="1" customFormat="1" ht="15" customHeight="1">
      <c r="B217" s="319"/>
      <c r="C217" s="255"/>
      <c r="D217" s="255"/>
      <c r="E217" s="255"/>
      <c r="F217" s="276">
        <v>4</v>
      </c>
      <c r="G217" s="314"/>
      <c r="H217" s="379" t="s">
        <v>641</v>
      </c>
      <c r="I217" s="379"/>
      <c r="J217" s="379"/>
      <c r="K217" s="320"/>
    </row>
    <row r="218" spans="2:11" s="1" customFormat="1" ht="12.75" customHeight="1">
      <c r="B218" s="321"/>
      <c r="C218" s="322"/>
      <c r="D218" s="322"/>
      <c r="E218" s="322"/>
      <c r="F218" s="322"/>
      <c r="G218" s="322"/>
      <c r="H218" s="322"/>
      <c r="I218" s="322"/>
      <c r="J218" s="322"/>
      <c r="K218" s="323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010-2021_1 - SO 101 Komun...</vt:lpstr>
      <vt:lpstr>Pokyny pro vyplnění</vt:lpstr>
      <vt:lpstr>'010-2021_1 - SO 101 Komun...'!Názvy_tisku</vt:lpstr>
      <vt:lpstr>'Rekapitulace stavby'!Názvy_tisku</vt:lpstr>
      <vt:lpstr>'010-2021_1 - SO 101 Komun...'!Oblast_tisku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Třasák</dc:creator>
  <cp:lastModifiedBy>Fabiánková Eva</cp:lastModifiedBy>
  <dcterms:created xsi:type="dcterms:W3CDTF">2021-06-01T08:24:08Z</dcterms:created>
  <dcterms:modified xsi:type="dcterms:W3CDTF">2022-01-12T08:54:41Z</dcterms:modified>
</cp:coreProperties>
</file>