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calcId="125725"/>
</workbook>
</file>

<file path=xl/sharedStrings.xml><?xml version="1.0" encoding="utf-8"?>
<sst xmlns="http://schemas.openxmlformats.org/spreadsheetml/2006/main" count="283" uniqueCount="174">
  <si>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</si>
  <si>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</si>
  <si>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</si>
  <si>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</si>
  <si>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</si>
  <si>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</si>
  <si>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</si>
  <si>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</si>
  <si>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</si>
  <si>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</si>
  <si>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</si>
  <si>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</si>
  <si>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</si>
  <si>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</si>
  <si>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</si>
  <si>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</si>
  <si>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</si>
  <si>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</si>
  <si>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</si>
  <si>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</si>
  <si>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</si>
  <si>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Poznámka:</t>
  </si>
  <si>
    <t>Objekt</t>
  </si>
  <si>
    <t>Kód</t>
  </si>
  <si>
    <t>113152111R00</t>
  </si>
  <si>
    <t>113106121R00</t>
  </si>
  <si>
    <t>113204111R00</t>
  </si>
  <si>
    <t>122202201R00</t>
  </si>
  <si>
    <t>16</t>
  </si>
  <si>
    <t>162701105R00</t>
  </si>
  <si>
    <t>162702199R00</t>
  </si>
  <si>
    <t>18</t>
  </si>
  <si>
    <t>181201102R00</t>
  </si>
  <si>
    <t>56</t>
  </si>
  <si>
    <t>564851111R00</t>
  </si>
  <si>
    <t>59</t>
  </si>
  <si>
    <t>596215020R00</t>
  </si>
  <si>
    <t>59245304</t>
  </si>
  <si>
    <t>91</t>
  </si>
  <si>
    <t>916561111RT2</t>
  </si>
  <si>
    <t>998223011R00</t>
  </si>
  <si>
    <t>S</t>
  </si>
  <si>
    <t>979990103R00</t>
  </si>
  <si>
    <t>979083117R00</t>
  </si>
  <si>
    <t>Chodníky č.p. 230-1</t>
  </si>
  <si>
    <t>Stavební úpravy</t>
  </si>
  <si>
    <t>Kostelec nad Orlicí</t>
  </si>
  <si>
    <t>Zkrácený popis</t>
  </si>
  <si>
    <t>Rozměry</t>
  </si>
  <si>
    <t>Přípravné a přidružené práce</t>
  </si>
  <si>
    <t>Odstranění podkladu z kameniva těženého</t>
  </si>
  <si>
    <t>88,8341*0,10</t>
  </si>
  <si>
    <t>Rozebrání dlažeb z betonových dlaždic na sucho</t>
  </si>
  <si>
    <t>46,70*1,03+4,84*2,46+5,27*2,46+1,25*1,25+2,50*0,25</t>
  </si>
  <si>
    <t>8,70*1,55-0,45*0,90*2+0,50*0,50/2*8</t>
  </si>
  <si>
    <t>Vytrhání obrub záhonových</t>
  </si>
  <si>
    <t>46,70*2-2,46*4+(5,87+6,30)*2-1,03*4-1,25-2,50</t>
  </si>
  <si>
    <t>Odkopávky a prokopávky</t>
  </si>
  <si>
    <t>Odkopávky pro silnice v hor. 3 do 100 m3</t>
  </si>
  <si>
    <t>(3,59+4,02)*2,46*0,11+70,113*0,08</t>
  </si>
  <si>
    <t>Přemístění výkopku</t>
  </si>
  <si>
    <t>Vodorovné přemístění výkopku z hor.1-4 do 10000 m</t>
  </si>
  <si>
    <t>8,883+7,668</t>
  </si>
  <si>
    <t>Poplatek za skládku zeminy</t>
  </si>
  <si>
    <t>Povrchové úpravy terénu</t>
  </si>
  <si>
    <t>Úprava pláně v násypech v hor. 1-4, se zhutněním</t>
  </si>
  <si>
    <t>Podkladní vrstvy komunikací a zpevněných ploch</t>
  </si>
  <si>
    <t>Podklad ze štěrkodrti po zhutnění tloušťky 15 cm,nos.vrstva kam.2-5+4-8 mm(1:1)</t>
  </si>
  <si>
    <t>Dlažby a předlažby pozemních komunikací a zpevněných ploch</t>
  </si>
  <si>
    <t>Kladení zámkové dlažby tl. 6 cm do drtě tl. 3 cm</t>
  </si>
  <si>
    <t>Dlažba BEST BEATON přírodní  20x16,5x6</t>
  </si>
  <si>
    <t>88,8341</t>
  </si>
  <si>
    <t>;ztratné 1%; 0,888341</t>
  </si>
  <si>
    <t>Doplňující konstrukce a práce na pozemních komunikacích a zpevněných plochách</t>
  </si>
  <si>
    <t>Osazení záhon.obrubníků do lože z C 12/15 s opěrou</t>
  </si>
  <si>
    <t>cena včetně dodávky obrubníků</t>
  </si>
  <si>
    <t>Přesun hmot, pozemní komunikace, kryt dlážděný</t>
  </si>
  <si>
    <t>Přesuny sutí</t>
  </si>
  <si>
    <t>Poplatek za skládku suti - beton</t>
  </si>
  <si>
    <t>12,2591+4,0012</t>
  </si>
  <si>
    <t>Vodorovné přemístění suti na skládku do 6000 m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</si>
  <si>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</si>
  <si>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</si>
  <si>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</si>
  <si>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</si>
  <si>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</si>
  <si>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</si>
  <si>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</si>
  <si>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</si>
  <si>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</si>
  <si>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</si>
  <si>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</si>
  <si>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</si>
  <si>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</si>
  <si>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</si>
  <si>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</si>
  <si>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</si>
  <si>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</si>
  <si>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</si>
  <si>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</si>
  <si>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</si>
  <si>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 Josef Čermák</t>
  </si>
  <si>
    <t>Celkem</t>
  </si>
  <si>
    <t>Hmotnost (t)</t>
  </si>
  <si>
    <t>Cenová</t>
  </si>
  <si>
    <t>soustava</t>
  </si>
  <si>
    <t>RTS I / 2016</t>
  </si>
  <si>
    <t>0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</si>
  <si>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</si>
  <si>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</si>
  <si>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</si>
  <si>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</si>
  <si>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</si>
  <si>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</si>
  <si>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</si>
  <si>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</si>
  <si>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</si>
  <si>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</si>
  <si>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</si>
  <si>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</si>
  <si>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16_</t>
  </si>
  <si>
    <t>18_</t>
  </si>
  <si>
    <t>56_</t>
  </si>
  <si>
    <t>59_</t>
  </si>
  <si>
    <t>91_</t>
  </si>
  <si>
    <t>S_</t>
  </si>
  <si>
    <t>1_</t>
  </si>
  <si>
    <t>5_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</si>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</sst>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0"/>
      <name val="Arial"/>
      <family val="2"/>
    </font>
    <font>
      <i/>
      <sz val="10"/>
      <color indexed="63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2" fillId="3" borderId="17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" fontId="14" fillId="0" borderId="17" xfId="0" applyNumberFormat="1" applyFont="1" applyFill="1" applyBorder="1" applyAlignment="1" applyProtection="1">
      <alignment horizontal="right" vertical="center"/>
      <protection/>
    </xf>
    <xf numFmtId="49" fontId="14" fillId="0" borderId="17" xfId="0" applyNumberFormat="1" applyFont="1" applyFill="1" applyBorder="1" applyAlignment="1" applyProtection="1">
      <alignment horizontal="right" vertical="center"/>
      <protection/>
    </xf>
    <xf numFmtId="4" fontId="14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3" fillId="3" borderId="26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14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26" xfId="0" applyNumberFormat="1" applyFont="1" applyFill="1" applyBorder="1" applyAlignment="1" applyProtection="1">
      <alignment horizontal="left" vertical="center"/>
      <protection/>
    </xf>
    <xf numFmtId="49" fontId="13" fillId="3" borderId="25" xfId="0" applyNumberFormat="1" applyFont="1" applyFill="1" applyBorder="1" applyAlignment="1" applyProtection="1">
      <alignment horizontal="left" vertical="center"/>
      <protection/>
    </xf>
    <xf numFmtId="0" fontId="13" fillId="3" borderId="35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0" fontId="14" fillId="0" borderId="3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29" xfId="0" applyNumberFormat="1" applyFont="1" applyFill="1" applyBorder="1" applyAlignment="1" applyProtection="1">
      <alignment horizontal="left" vertical="center"/>
      <protection/>
    </xf>
    <xf numFmtId="0" fontId="14" fillId="0" borderId="4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6"/>
  <sheetViews>
    <sheetView tabSelected="1" workbookViewId="0" topLeftCell="A10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3.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11.57421875" style="0" hidden="1" customWidth="1"/>
    <col min="15" max="47" width="12.140625" style="0" hidden="1" customWidth="1"/>
  </cols>
  <sheetData>
    <row r="1" spans="1:13" ht="72.9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12.75">
      <c r="A2" s="62" t="s">
        <v>1</v>
      </c>
      <c r="B2" s="63"/>
      <c r="C2" s="63"/>
      <c r="D2" s="66" t="s">
        <v>44</v>
      </c>
      <c r="E2" s="68" t="s">
        <v>81</v>
      </c>
      <c r="F2" s="63"/>
      <c r="G2" s="68"/>
      <c r="H2" s="63"/>
      <c r="I2" s="69" t="s">
        <v>96</v>
      </c>
      <c r="J2" s="69"/>
      <c r="K2" s="63"/>
      <c r="L2" s="63"/>
      <c r="M2" s="70"/>
      <c r="N2" s="34"/>
    </row>
    <row r="3" spans="1:14" ht="12.75">
      <c r="A3" s="64"/>
      <c r="B3" s="65"/>
      <c r="C3" s="65"/>
      <c r="D3" s="67"/>
      <c r="E3" s="65"/>
      <c r="F3" s="65"/>
      <c r="G3" s="65"/>
      <c r="H3" s="65"/>
      <c r="I3" s="65"/>
      <c r="J3" s="65"/>
      <c r="K3" s="65"/>
      <c r="L3" s="65"/>
      <c r="M3" s="71"/>
      <c r="N3" s="34"/>
    </row>
    <row r="4" spans="1:14" ht="12.75">
      <c r="A4" s="72" t="s">
        <v>2</v>
      </c>
      <c r="B4" s="65"/>
      <c r="C4" s="65"/>
      <c r="D4" s="73" t="s">
        <v>45</v>
      </c>
      <c r="E4" s="74" t="s">
        <v>82</v>
      </c>
      <c r="F4" s="65"/>
      <c r="G4" s="74" t="s">
        <v>6</v>
      </c>
      <c r="H4" s="65"/>
      <c r="I4" s="73" t="s">
        <v>97</v>
      </c>
      <c r="J4" s="73"/>
      <c r="K4" s="65"/>
      <c r="L4" s="65"/>
      <c r="M4" s="71"/>
      <c r="N4" s="34"/>
    </row>
    <row r="5" spans="1:14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71"/>
      <c r="N5" s="34"/>
    </row>
    <row r="6" spans="1:14" ht="12.75">
      <c r="A6" s="72" t="s">
        <v>3</v>
      </c>
      <c r="B6" s="65"/>
      <c r="C6" s="65"/>
      <c r="D6" s="73" t="s">
        <v>46</v>
      </c>
      <c r="E6" s="74" t="s">
        <v>83</v>
      </c>
      <c r="F6" s="65"/>
      <c r="G6" s="65"/>
      <c r="H6" s="65"/>
      <c r="I6" s="73" t="s">
        <v>98</v>
      </c>
      <c r="J6" s="73"/>
      <c r="K6" s="65"/>
      <c r="L6" s="65"/>
      <c r="M6" s="71"/>
      <c r="N6" s="34"/>
    </row>
    <row r="7" spans="1:14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71"/>
      <c r="N7" s="34"/>
    </row>
    <row r="8" spans="1:14" ht="12.75">
      <c r="A8" s="72" t="s">
        <v>4</v>
      </c>
      <c r="B8" s="65"/>
      <c r="C8" s="65"/>
      <c r="D8" s="73"/>
      <c r="E8" s="74" t="s">
        <v>84</v>
      </c>
      <c r="F8" s="65"/>
      <c r="G8" s="77">
        <v>42622</v>
      </c>
      <c r="H8" s="65"/>
      <c r="I8" s="73" t="s">
        <v>99</v>
      </c>
      <c r="J8" s="73" t="s">
        <v>101</v>
      </c>
      <c r="K8" s="65"/>
      <c r="L8" s="65"/>
      <c r="M8" s="71"/>
      <c r="N8" s="34"/>
    </row>
    <row r="9" spans="1:14" ht="12.7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8"/>
      <c r="N9" s="34"/>
    </row>
    <row r="10" spans="1:14" ht="12.75">
      <c r="A10" s="1" t="s">
        <v>5</v>
      </c>
      <c r="B10" s="10" t="s">
        <v>22</v>
      </c>
      <c r="C10" s="10" t="s">
        <v>23</v>
      </c>
      <c r="D10" s="10" t="s">
        <v>47</v>
      </c>
      <c r="E10" s="10" t="s">
        <v>85</v>
      </c>
      <c r="F10" s="17" t="s">
        <v>90</v>
      </c>
      <c r="G10" s="22" t="s">
        <v>91</v>
      </c>
      <c r="H10" s="79" t="s">
        <v>93</v>
      </c>
      <c r="I10" s="80"/>
      <c r="J10" s="81"/>
      <c r="K10" s="79" t="s">
        <v>103</v>
      </c>
      <c r="L10" s="81"/>
      <c r="M10" s="29" t="s">
        <v>104</v>
      </c>
      <c r="N10" s="35"/>
    </row>
    <row r="11" spans="1:24" ht="12.75">
      <c r="A11" s="2" t="s">
        <v>6</v>
      </c>
      <c r="B11" s="11" t="s">
        <v>6</v>
      </c>
      <c r="C11" s="11" t="s">
        <v>6</v>
      </c>
      <c r="D11" s="15" t="s">
        <v>48</v>
      </c>
      <c r="E11" s="11" t="s">
        <v>6</v>
      </c>
      <c r="F11" s="11" t="s">
        <v>6</v>
      </c>
      <c r="G11" s="23" t="s">
        <v>92</v>
      </c>
      <c r="H11" s="24" t="s">
        <v>94</v>
      </c>
      <c r="I11" s="25" t="s">
        <v>100</v>
      </c>
      <c r="J11" s="26" t="s">
        <v>102</v>
      </c>
      <c r="K11" s="24" t="s">
        <v>91</v>
      </c>
      <c r="L11" s="26" t="s">
        <v>102</v>
      </c>
      <c r="M11" s="30" t="s">
        <v>105</v>
      </c>
      <c r="N11" s="35"/>
      <c r="P11" s="28" t="s">
        <v>108</v>
      </c>
      <c r="Q11" s="28" t="s">
        <v>109</v>
      </c>
      <c r="R11" s="28" t="s">
        <v>111</v>
      </c>
      <c r="S11" s="28" t="s">
        <v>112</v>
      </c>
      <c r="T11" s="28" t="s">
        <v>113</v>
      </c>
      <c r="U11" s="28" t="s">
        <v>114</v>
      </c>
      <c r="V11" s="28" t="s">
        <v>115</v>
      </c>
      <c r="W11" s="28" t="s">
        <v>116</v>
      </c>
      <c r="X11" s="28" t="s">
        <v>117</v>
      </c>
    </row>
    <row r="12" spans="1:37" ht="12.75">
      <c r="A12" s="3"/>
      <c r="B12" s="12"/>
      <c r="C12" s="12" t="s">
        <v>17</v>
      </c>
      <c r="D12" s="82" t="s">
        <v>49</v>
      </c>
      <c r="E12" s="83"/>
      <c r="F12" s="83"/>
      <c r="G12" s="83"/>
      <c r="H12" s="38">
        <f>SUM(H13:H18)</f>
        <v>0</v>
      </c>
      <c r="I12" s="38">
        <f>SUM(I13:I18)</f>
        <v>0</v>
      </c>
      <c r="J12" s="38">
        <f>H12+I12</f>
        <v>0</v>
      </c>
      <c r="K12" s="27"/>
      <c r="L12" s="38">
        <f>SUM(L13:L18)</f>
        <v>30.473761800000002</v>
      </c>
      <c r="M12" s="27"/>
      <c r="P12" s="39">
        <f>IF(Q12="PR",J12,SUM(O13:O18))</f>
        <v>0</v>
      </c>
      <c r="Q12" s="28" t="s">
        <v>110</v>
      </c>
      <c r="R12" s="39">
        <f>IF(Q12="HS",H12,0)</f>
        <v>0</v>
      </c>
      <c r="S12" s="39">
        <f>IF(Q12="HS",I12-P12,0)</f>
        <v>0</v>
      </c>
      <c r="T12" s="39">
        <f>IF(Q12="PS",H12,0)</f>
        <v>0</v>
      </c>
      <c r="U12" s="39">
        <f>IF(Q12="PS",I12-P12,0)</f>
        <v>0</v>
      </c>
      <c r="V12" s="39">
        <f>IF(Q12="MP",H12,0)</f>
        <v>0</v>
      </c>
      <c r="W12" s="39">
        <f>IF(Q12="MP",I12-P12,0)</f>
        <v>0</v>
      </c>
      <c r="X12" s="39">
        <f>IF(Q12="OM",H12,0)</f>
        <v>0</v>
      </c>
      <c r="Y12" s="28"/>
      <c r="AI12" s="39">
        <f>SUM(Z13:Z18)</f>
        <v>0</v>
      </c>
      <c r="AJ12" s="39">
        <f>SUM(AA13:AA18)</f>
        <v>0</v>
      </c>
      <c r="AK12" s="39">
        <f>SUM(AB13:AB18)</f>
        <v>0</v>
      </c>
    </row>
    <row r="13" spans="1:43" ht="12.75">
      <c r="A13" s="4" t="s">
        <v>7</v>
      </c>
      <c r="B13" s="4"/>
      <c r="C13" s="4" t="s">
        <v>24</v>
      </c>
      <c r="D13" s="4" t="s">
        <v>50</v>
      </c>
      <c r="E13" s="4" t="s">
        <v>86</v>
      </c>
      <c r="F13" s="18">
        <v>8.88341</v>
      </c>
      <c r="G13" s="18">
        <v>0</v>
      </c>
      <c r="H13" s="18">
        <f>F13*AE13</f>
        <v>0</v>
      </c>
      <c r="I13" s="18">
        <f>J13-H13</f>
        <v>0</v>
      </c>
      <c r="J13" s="18">
        <f>F13*G13</f>
        <v>0</v>
      </c>
      <c r="K13" s="18">
        <v>1.6</v>
      </c>
      <c r="L13" s="18">
        <f>F13*K13</f>
        <v>14.213456</v>
      </c>
      <c r="M13" s="31" t="s">
        <v>106</v>
      </c>
      <c r="N13" s="31" t="s">
        <v>7</v>
      </c>
      <c r="O13" s="18">
        <f>IF(N13="5",I13,0)</f>
        <v>0</v>
      </c>
      <c r="Z13" s="18">
        <f>IF(AD13=0,J13,0)</f>
        <v>0</v>
      </c>
      <c r="AA13" s="18">
        <f>IF(AD13=15,J13,0)</f>
        <v>0</v>
      </c>
      <c r="AB13" s="18">
        <f>IF(AD13=21,J13,0)</f>
        <v>0</v>
      </c>
      <c r="AD13" s="36">
        <v>21</v>
      </c>
      <c r="AE13" s="36">
        <f>G13*0</f>
        <v>0</v>
      </c>
      <c r="AF13" s="36">
        <f>G13*(1-0)</f>
        <v>0</v>
      </c>
      <c r="AM13" s="36">
        <f>F13*AE13</f>
        <v>0</v>
      </c>
      <c r="AN13" s="36">
        <f>F13*AF13</f>
        <v>0</v>
      </c>
      <c r="AO13" s="37" t="s">
        <v>118</v>
      </c>
      <c r="AP13" s="37" t="s">
        <v>126</v>
      </c>
      <c r="AQ13" s="28" t="s">
        <v>129</v>
      </c>
    </row>
    <row r="14" spans="4:6" ht="12.75">
      <c r="D14" s="16" t="s">
        <v>51</v>
      </c>
      <c r="F14" s="19">
        <v>8.88341</v>
      </c>
    </row>
    <row r="15" spans="1:43" ht="12.75">
      <c r="A15" s="4" t="s">
        <v>8</v>
      </c>
      <c r="B15" s="4"/>
      <c r="C15" s="4" t="s">
        <v>25</v>
      </c>
      <c r="D15" s="4" t="s">
        <v>52</v>
      </c>
      <c r="E15" s="4" t="s">
        <v>87</v>
      </c>
      <c r="F15" s="18">
        <v>88.8341</v>
      </c>
      <c r="G15" s="18">
        <v>0</v>
      </c>
      <c r="H15" s="18">
        <f>F15*AE15</f>
        <v>0</v>
      </c>
      <c r="I15" s="18">
        <f>J15-H15</f>
        <v>0</v>
      </c>
      <c r="J15" s="18">
        <f>F15*G15</f>
        <v>0</v>
      </c>
      <c r="K15" s="18">
        <v>0.138</v>
      </c>
      <c r="L15" s="18">
        <f>F15*K15</f>
        <v>12.259105800000002</v>
      </c>
      <c r="M15" s="31" t="s">
        <v>106</v>
      </c>
      <c r="N15" s="31" t="s">
        <v>7</v>
      </c>
      <c r="O15" s="18">
        <f>IF(N15="5",I15,0)</f>
        <v>0</v>
      </c>
      <c r="Z15" s="18">
        <f>IF(AD15=0,J15,0)</f>
        <v>0</v>
      </c>
      <c r="AA15" s="18">
        <f>IF(AD15=15,J15,0)</f>
        <v>0</v>
      </c>
      <c r="AB15" s="18">
        <f>IF(AD15=21,J15,0)</f>
        <v>0</v>
      </c>
      <c r="AD15" s="36">
        <v>21</v>
      </c>
      <c r="AE15" s="36">
        <f>G15*0</f>
        <v>0</v>
      </c>
      <c r="AF15" s="36">
        <f>G15*(1-0)</f>
        <v>0</v>
      </c>
      <c r="AM15" s="36">
        <f>F15*AE15</f>
        <v>0</v>
      </c>
      <c r="AN15" s="36">
        <f>F15*AF15</f>
        <v>0</v>
      </c>
      <c r="AO15" s="37" t="s">
        <v>118</v>
      </c>
      <c r="AP15" s="37" t="s">
        <v>126</v>
      </c>
      <c r="AQ15" s="28" t="s">
        <v>129</v>
      </c>
    </row>
    <row r="16" spans="4:6" ht="12.75">
      <c r="D16" s="16" t="s">
        <v>53</v>
      </c>
      <c r="F16" s="19">
        <v>75.1591</v>
      </c>
    </row>
    <row r="17" spans="4:6" ht="12.75">
      <c r="D17" s="16" t="s">
        <v>54</v>
      </c>
      <c r="F17" s="19">
        <v>13.675</v>
      </c>
    </row>
    <row r="18" spans="1:43" ht="12.75">
      <c r="A18" s="4" t="s">
        <v>9</v>
      </c>
      <c r="B18" s="4"/>
      <c r="C18" s="4" t="s">
        <v>26</v>
      </c>
      <c r="D18" s="4" t="s">
        <v>55</v>
      </c>
      <c r="E18" s="4" t="s">
        <v>88</v>
      </c>
      <c r="F18" s="18">
        <v>100.03</v>
      </c>
      <c r="G18" s="18">
        <v>0</v>
      </c>
      <c r="H18" s="18">
        <f>F18*AE18</f>
        <v>0</v>
      </c>
      <c r="I18" s="18">
        <f>J18-H18</f>
        <v>0</v>
      </c>
      <c r="J18" s="18">
        <f>F18*G18</f>
        <v>0</v>
      </c>
      <c r="K18" s="18">
        <v>0.04</v>
      </c>
      <c r="L18" s="18">
        <f>F18*K18</f>
        <v>4.0012</v>
      </c>
      <c r="M18" s="31" t="s">
        <v>106</v>
      </c>
      <c r="N18" s="31" t="s">
        <v>7</v>
      </c>
      <c r="O18" s="18">
        <f>IF(N18="5",I18,0)</f>
        <v>0</v>
      </c>
      <c r="Z18" s="18">
        <f>IF(AD18=0,J18,0)</f>
        <v>0</v>
      </c>
      <c r="AA18" s="18">
        <f>IF(AD18=15,J18,0)</f>
        <v>0</v>
      </c>
      <c r="AB18" s="18">
        <f>IF(AD18=21,J18,0)</f>
        <v>0</v>
      </c>
      <c r="AD18" s="36">
        <v>21</v>
      </c>
      <c r="AE18" s="36">
        <f>G18*0</f>
        <v>0</v>
      </c>
      <c r="AF18" s="36">
        <f>G18*(1-0)</f>
        <v>0</v>
      </c>
      <c r="AM18" s="36">
        <f>F18*AE18</f>
        <v>0</v>
      </c>
      <c r="AN18" s="36">
        <f>F18*AF18</f>
        <v>0</v>
      </c>
      <c r="AO18" s="37" t="s">
        <v>118</v>
      </c>
      <c r="AP18" s="37" t="s">
        <v>126</v>
      </c>
      <c r="AQ18" s="28" t="s">
        <v>129</v>
      </c>
    </row>
    <row r="19" spans="4:6" ht="12.75">
      <c r="D19" s="16" t="s">
        <v>56</v>
      </c>
      <c r="F19" s="19">
        <v>100.03</v>
      </c>
    </row>
    <row r="20" spans="1:37" ht="12.75">
      <c r="A20" s="5"/>
      <c r="B20" s="13"/>
      <c r="C20" s="13" t="s">
        <v>18</v>
      </c>
      <c r="D20" s="84" t="s">
        <v>57</v>
      </c>
      <c r="E20" s="85"/>
      <c r="F20" s="85"/>
      <c r="G20" s="85"/>
      <c r="H20" s="39">
        <f>SUM(H21:H21)</f>
        <v>0</v>
      </c>
      <c r="I20" s="39">
        <f>SUM(I21:I21)</f>
        <v>0</v>
      </c>
      <c r="J20" s="39">
        <f>H20+I20</f>
        <v>0</v>
      </c>
      <c r="K20" s="28"/>
      <c r="L20" s="39">
        <f>SUM(L21:L21)</f>
        <v>0</v>
      </c>
      <c r="M20" s="28"/>
      <c r="P20" s="39">
        <f>IF(Q20="PR",J20,SUM(O21:O21))</f>
        <v>0</v>
      </c>
      <c r="Q20" s="28" t="s">
        <v>110</v>
      </c>
      <c r="R20" s="39">
        <f>IF(Q20="HS",H20,0)</f>
        <v>0</v>
      </c>
      <c r="S20" s="39">
        <f>IF(Q20="HS",I20-P20,0)</f>
        <v>0</v>
      </c>
      <c r="T20" s="39">
        <f>IF(Q20="PS",H20,0)</f>
        <v>0</v>
      </c>
      <c r="U20" s="39">
        <f>IF(Q20="PS",I20-P20,0)</f>
        <v>0</v>
      </c>
      <c r="V20" s="39">
        <f>IF(Q20="MP",H20,0)</f>
        <v>0</v>
      </c>
      <c r="W20" s="39">
        <f>IF(Q20="MP",I20-P20,0)</f>
        <v>0</v>
      </c>
      <c r="X20" s="39">
        <f>IF(Q20="OM",H20,0)</f>
        <v>0</v>
      </c>
      <c r="Y20" s="28"/>
      <c r="AI20" s="39">
        <f>SUM(Z21:Z21)</f>
        <v>0</v>
      </c>
      <c r="AJ20" s="39">
        <f>SUM(AA21:AA21)</f>
        <v>0</v>
      </c>
      <c r="AK20" s="39">
        <f>SUM(AB21:AB21)</f>
        <v>0</v>
      </c>
    </row>
    <row r="21" spans="1:43" ht="12.75">
      <c r="A21" s="4" t="s">
        <v>10</v>
      </c>
      <c r="B21" s="4"/>
      <c r="C21" s="4" t="s">
        <v>27</v>
      </c>
      <c r="D21" s="4" t="s">
        <v>58</v>
      </c>
      <c r="E21" s="4" t="s">
        <v>86</v>
      </c>
      <c r="F21" s="18">
        <v>7.66831</v>
      </c>
      <c r="G21" s="18">
        <v>0</v>
      </c>
      <c r="H21" s="18">
        <f>F21*AE21</f>
        <v>0</v>
      </c>
      <c r="I21" s="18">
        <f>J21-H21</f>
        <v>0</v>
      </c>
      <c r="J21" s="18">
        <f>F21*G21</f>
        <v>0</v>
      </c>
      <c r="K21" s="18">
        <v>0</v>
      </c>
      <c r="L21" s="18">
        <f>F21*K21</f>
        <v>0</v>
      </c>
      <c r="M21" s="31" t="s">
        <v>106</v>
      </c>
      <c r="N21" s="31" t="s">
        <v>7</v>
      </c>
      <c r="O21" s="18">
        <f>IF(N21="5",I21,0)</f>
        <v>0</v>
      </c>
      <c r="Z21" s="18">
        <f>IF(AD21=0,J21,0)</f>
        <v>0</v>
      </c>
      <c r="AA21" s="18">
        <f>IF(AD21=15,J21,0)</f>
        <v>0</v>
      </c>
      <c r="AB21" s="18">
        <f>IF(AD21=21,J21,0)</f>
        <v>0</v>
      </c>
      <c r="AD21" s="36">
        <v>21</v>
      </c>
      <c r="AE21" s="36">
        <f>G21*0</f>
        <v>0</v>
      </c>
      <c r="AF21" s="36">
        <f>G21*(1-0)</f>
        <v>0</v>
      </c>
      <c r="AM21" s="36">
        <f>F21*AE21</f>
        <v>0</v>
      </c>
      <c r="AN21" s="36">
        <f>F21*AF21</f>
        <v>0</v>
      </c>
      <c r="AO21" s="37" t="s">
        <v>119</v>
      </c>
      <c r="AP21" s="37" t="s">
        <v>126</v>
      </c>
      <c r="AQ21" s="28" t="s">
        <v>129</v>
      </c>
    </row>
    <row r="22" spans="4:6" ht="12.75">
      <c r="D22" s="16" t="s">
        <v>59</v>
      </c>
      <c r="F22" s="19">
        <v>7.66831</v>
      </c>
    </row>
    <row r="23" spans="1:37" ht="12.75">
      <c r="A23" s="5"/>
      <c r="B23" s="13"/>
      <c r="C23" s="13" t="s">
        <v>28</v>
      </c>
      <c r="D23" s="84" t="s">
        <v>60</v>
      </c>
      <c r="E23" s="85"/>
      <c r="F23" s="85"/>
      <c r="G23" s="85"/>
      <c r="H23" s="39">
        <f>SUM(H24:H26)</f>
        <v>0</v>
      </c>
      <c r="I23" s="39">
        <f>SUM(I24:I26)</f>
        <v>0</v>
      </c>
      <c r="J23" s="39">
        <f>H23+I23</f>
        <v>0</v>
      </c>
      <c r="K23" s="28"/>
      <c r="L23" s="39">
        <f>SUM(L24:L26)</f>
        <v>0</v>
      </c>
      <c r="M23" s="28"/>
      <c r="P23" s="39">
        <f>IF(Q23="PR",J23,SUM(O24:O26))</f>
        <v>0</v>
      </c>
      <c r="Q23" s="28" t="s">
        <v>110</v>
      </c>
      <c r="R23" s="39">
        <f>IF(Q23="HS",H23,0)</f>
        <v>0</v>
      </c>
      <c r="S23" s="39">
        <f>IF(Q23="HS",I23-P23,0)</f>
        <v>0</v>
      </c>
      <c r="T23" s="39">
        <f>IF(Q23="PS",H23,0)</f>
        <v>0</v>
      </c>
      <c r="U23" s="39">
        <f>IF(Q23="PS",I23-P23,0)</f>
        <v>0</v>
      </c>
      <c r="V23" s="39">
        <f>IF(Q23="MP",H23,0)</f>
        <v>0</v>
      </c>
      <c r="W23" s="39">
        <f>IF(Q23="MP",I23-P23,0)</f>
        <v>0</v>
      </c>
      <c r="X23" s="39">
        <f>IF(Q23="OM",H23,0)</f>
        <v>0</v>
      </c>
      <c r="Y23" s="28"/>
      <c r="AI23" s="39">
        <f>SUM(Z24:Z26)</f>
        <v>0</v>
      </c>
      <c r="AJ23" s="39">
        <f>SUM(AA24:AA26)</f>
        <v>0</v>
      </c>
      <c r="AK23" s="39">
        <f>SUM(AB24:AB26)</f>
        <v>0</v>
      </c>
    </row>
    <row r="24" spans="1:43" ht="12.75">
      <c r="A24" s="4" t="s">
        <v>11</v>
      </c>
      <c r="B24" s="4"/>
      <c r="C24" s="4" t="s">
        <v>29</v>
      </c>
      <c r="D24" s="4" t="s">
        <v>61</v>
      </c>
      <c r="E24" s="4" t="s">
        <v>86</v>
      </c>
      <c r="F24" s="18">
        <v>16.551</v>
      </c>
      <c r="G24" s="18">
        <v>0</v>
      </c>
      <c r="H24" s="18">
        <f>F24*AE24</f>
        <v>0</v>
      </c>
      <c r="I24" s="18">
        <f>J24-H24</f>
        <v>0</v>
      </c>
      <c r="J24" s="18">
        <f>F24*G24</f>
        <v>0</v>
      </c>
      <c r="K24" s="18">
        <v>0</v>
      </c>
      <c r="L24" s="18">
        <f>F24*K24</f>
        <v>0</v>
      </c>
      <c r="M24" s="31" t="s">
        <v>106</v>
      </c>
      <c r="N24" s="31" t="s">
        <v>7</v>
      </c>
      <c r="O24" s="18">
        <f>IF(N24="5",I24,0)</f>
        <v>0</v>
      </c>
      <c r="Z24" s="18">
        <f>IF(AD24=0,J24,0)</f>
        <v>0</v>
      </c>
      <c r="AA24" s="18">
        <f>IF(AD24=15,J24,0)</f>
        <v>0</v>
      </c>
      <c r="AB24" s="18">
        <f>IF(AD24=21,J24,0)</f>
        <v>0</v>
      </c>
      <c r="AD24" s="36">
        <v>21</v>
      </c>
      <c r="AE24" s="36">
        <f>G24*0</f>
        <v>0</v>
      </c>
      <c r="AF24" s="36">
        <f>G24*(1-0)</f>
        <v>0</v>
      </c>
      <c r="AM24" s="36">
        <f>F24*AE24</f>
        <v>0</v>
      </c>
      <c r="AN24" s="36">
        <f>F24*AF24</f>
        <v>0</v>
      </c>
      <c r="AO24" s="37" t="s">
        <v>120</v>
      </c>
      <c r="AP24" s="37" t="s">
        <v>126</v>
      </c>
      <c r="AQ24" s="28" t="s">
        <v>129</v>
      </c>
    </row>
    <row r="25" spans="4:6" ht="12.75">
      <c r="D25" s="16" t="s">
        <v>62</v>
      </c>
      <c r="F25" s="19">
        <v>16.551</v>
      </c>
    </row>
    <row r="26" spans="1:43" ht="12.75">
      <c r="A26" s="4" t="s">
        <v>12</v>
      </c>
      <c r="B26" s="4"/>
      <c r="C26" s="4" t="s">
        <v>30</v>
      </c>
      <c r="D26" s="4" t="s">
        <v>63</v>
      </c>
      <c r="E26" s="4" t="s">
        <v>86</v>
      </c>
      <c r="F26" s="18">
        <v>16.551</v>
      </c>
      <c r="G26" s="18">
        <v>0</v>
      </c>
      <c r="H26" s="18">
        <f>F26*AE26</f>
        <v>0</v>
      </c>
      <c r="I26" s="18">
        <f>J26-H26</f>
        <v>0</v>
      </c>
      <c r="J26" s="18">
        <f>F26*G26</f>
        <v>0</v>
      </c>
      <c r="K26" s="18">
        <v>0</v>
      </c>
      <c r="L26" s="18">
        <f>F26*K26</f>
        <v>0</v>
      </c>
      <c r="M26" s="31" t="s">
        <v>106</v>
      </c>
      <c r="N26" s="31" t="s">
        <v>7</v>
      </c>
      <c r="O26" s="18">
        <f>IF(N26="5",I26,0)</f>
        <v>0</v>
      </c>
      <c r="Z26" s="18">
        <f>IF(AD26=0,J26,0)</f>
        <v>0</v>
      </c>
      <c r="AA26" s="18">
        <f>IF(AD26=15,J26,0)</f>
        <v>0</v>
      </c>
      <c r="AB26" s="18">
        <f>IF(AD26=21,J26,0)</f>
        <v>0</v>
      </c>
      <c r="AD26" s="36">
        <v>21</v>
      </c>
      <c r="AE26" s="36">
        <f>G26*0</f>
        <v>0</v>
      </c>
      <c r="AF26" s="36">
        <f>G26*(1-0)</f>
        <v>0</v>
      </c>
      <c r="AM26" s="36">
        <f>F26*AE26</f>
        <v>0</v>
      </c>
      <c r="AN26" s="36">
        <f>F26*AF26</f>
        <v>0</v>
      </c>
      <c r="AO26" s="37" t="s">
        <v>120</v>
      </c>
      <c r="AP26" s="37" t="s">
        <v>126</v>
      </c>
      <c r="AQ26" s="28" t="s">
        <v>129</v>
      </c>
    </row>
    <row r="27" spans="1:37" ht="12.75">
      <c r="A27" s="5"/>
      <c r="B27" s="13"/>
      <c r="C27" s="13" t="s">
        <v>31</v>
      </c>
      <c r="D27" s="84" t="s">
        <v>64</v>
      </c>
      <c r="E27" s="85"/>
      <c r="F27" s="85"/>
      <c r="G27" s="85"/>
      <c r="H27" s="39">
        <f>SUM(H28:H28)</f>
        <v>0</v>
      </c>
      <c r="I27" s="39">
        <f>SUM(I28:I28)</f>
        <v>0</v>
      </c>
      <c r="J27" s="39">
        <f>H27+I27</f>
        <v>0</v>
      </c>
      <c r="K27" s="28"/>
      <c r="L27" s="39">
        <f>SUM(L28:L28)</f>
        <v>0</v>
      </c>
      <c r="M27" s="28"/>
      <c r="P27" s="39">
        <f>IF(Q27="PR",J27,SUM(O28:O28))</f>
        <v>0</v>
      </c>
      <c r="Q27" s="28" t="s">
        <v>110</v>
      </c>
      <c r="R27" s="39">
        <f>IF(Q27="HS",H27,0)</f>
        <v>0</v>
      </c>
      <c r="S27" s="39">
        <f>IF(Q27="HS",I27-P27,0)</f>
        <v>0</v>
      </c>
      <c r="T27" s="39">
        <f>IF(Q27="PS",H27,0)</f>
        <v>0</v>
      </c>
      <c r="U27" s="39">
        <f>IF(Q27="PS",I27-P27,0)</f>
        <v>0</v>
      </c>
      <c r="V27" s="39">
        <f>IF(Q27="MP",H27,0)</f>
        <v>0</v>
      </c>
      <c r="W27" s="39">
        <f>IF(Q27="MP",I27-P27,0)</f>
        <v>0</v>
      </c>
      <c r="X27" s="39">
        <f>IF(Q27="OM",H27,0)</f>
        <v>0</v>
      </c>
      <c r="Y27" s="28"/>
      <c r="AI27" s="39">
        <f>SUM(Z28:Z28)</f>
        <v>0</v>
      </c>
      <c r="AJ27" s="39">
        <f>SUM(AA28:AA28)</f>
        <v>0</v>
      </c>
      <c r="AK27" s="39">
        <f>SUM(AB28:AB28)</f>
        <v>0</v>
      </c>
    </row>
    <row r="28" spans="1:43" ht="12.75">
      <c r="A28" s="4" t="s">
        <v>13</v>
      </c>
      <c r="B28" s="4"/>
      <c r="C28" s="4" t="s">
        <v>32</v>
      </c>
      <c r="D28" s="4" t="s">
        <v>65</v>
      </c>
      <c r="E28" s="4" t="s">
        <v>87</v>
      </c>
      <c r="F28" s="18">
        <v>88.8341</v>
      </c>
      <c r="G28" s="18">
        <v>0</v>
      </c>
      <c r="H28" s="18">
        <f>F28*AE28</f>
        <v>0</v>
      </c>
      <c r="I28" s="18">
        <f>J28-H28</f>
        <v>0</v>
      </c>
      <c r="J28" s="18">
        <f>F28*G28</f>
        <v>0</v>
      </c>
      <c r="K28" s="18">
        <v>0</v>
      </c>
      <c r="L28" s="18">
        <f>F28*K28</f>
        <v>0</v>
      </c>
      <c r="M28" s="31" t="s">
        <v>106</v>
      </c>
      <c r="N28" s="31" t="s">
        <v>7</v>
      </c>
      <c r="O28" s="18">
        <f>IF(N28="5",I28,0)</f>
        <v>0</v>
      </c>
      <c r="Z28" s="18">
        <f>IF(AD28=0,J28,0)</f>
        <v>0</v>
      </c>
      <c r="AA28" s="18">
        <f>IF(AD28=15,J28,0)</f>
        <v>0</v>
      </c>
      <c r="AB28" s="18">
        <f>IF(AD28=21,J28,0)</f>
        <v>0</v>
      </c>
      <c r="AD28" s="36">
        <v>21</v>
      </c>
      <c r="AE28" s="36">
        <f>G28*0</f>
        <v>0</v>
      </c>
      <c r="AF28" s="36">
        <f>G28*(1-0)</f>
        <v>0</v>
      </c>
      <c r="AM28" s="36">
        <f>F28*AE28</f>
        <v>0</v>
      </c>
      <c r="AN28" s="36">
        <f>F28*AF28</f>
        <v>0</v>
      </c>
      <c r="AO28" s="37" t="s">
        <v>121</v>
      </c>
      <c r="AP28" s="37" t="s">
        <v>126</v>
      </c>
      <c r="AQ28" s="28" t="s">
        <v>129</v>
      </c>
    </row>
    <row r="29" spans="1:37" ht="12.75">
      <c r="A29" s="5"/>
      <c r="B29" s="13"/>
      <c r="C29" s="13" t="s">
        <v>33</v>
      </c>
      <c r="D29" s="84" t="s">
        <v>66</v>
      </c>
      <c r="E29" s="85"/>
      <c r="F29" s="85"/>
      <c r="G29" s="85"/>
      <c r="H29" s="39">
        <f>SUM(H30:H30)</f>
        <v>0</v>
      </c>
      <c r="I29" s="39">
        <f>SUM(I30:I30)</f>
        <v>0</v>
      </c>
      <c r="J29" s="39">
        <f>H29+I29</f>
        <v>0</v>
      </c>
      <c r="K29" s="28"/>
      <c r="L29" s="39">
        <f>SUM(L30:L30)</f>
        <v>24.868217954000002</v>
      </c>
      <c r="M29" s="28"/>
      <c r="P29" s="39">
        <f>IF(Q29="PR",J29,SUM(O30:O30))</f>
        <v>0</v>
      </c>
      <c r="Q29" s="28" t="s">
        <v>110</v>
      </c>
      <c r="R29" s="39">
        <f>IF(Q29="HS",H29,0)</f>
        <v>0</v>
      </c>
      <c r="S29" s="39">
        <f>IF(Q29="HS",I29-P29,0)</f>
        <v>0</v>
      </c>
      <c r="T29" s="39">
        <f>IF(Q29="PS",H29,0)</f>
        <v>0</v>
      </c>
      <c r="U29" s="39">
        <f>IF(Q29="PS",I29-P29,0)</f>
        <v>0</v>
      </c>
      <c r="V29" s="39">
        <f>IF(Q29="MP",H29,0)</f>
        <v>0</v>
      </c>
      <c r="W29" s="39">
        <f>IF(Q29="MP",I29-P29,0)</f>
        <v>0</v>
      </c>
      <c r="X29" s="39">
        <f>IF(Q29="OM",H29,0)</f>
        <v>0</v>
      </c>
      <c r="Y29" s="28"/>
      <c r="AI29" s="39">
        <f>SUM(Z30:Z30)</f>
        <v>0</v>
      </c>
      <c r="AJ29" s="39">
        <f>SUM(AA30:AA30)</f>
        <v>0</v>
      </c>
      <c r="AK29" s="39">
        <f>SUM(AB30:AB30)</f>
        <v>0</v>
      </c>
    </row>
    <row r="30" spans="1:43" ht="12.75">
      <c r="A30" s="4" t="s">
        <v>14</v>
      </c>
      <c r="B30" s="4"/>
      <c r="C30" s="4" t="s">
        <v>34</v>
      </c>
      <c r="D30" s="4" t="s">
        <v>67</v>
      </c>
      <c r="E30" s="4" t="s">
        <v>87</v>
      </c>
      <c r="F30" s="18">
        <v>88.8341</v>
      </c>
      <c r="G30" s="18">
        <v>0</v>
      </c>
      <c r="H30" s="18">
        <f>F30*AE30</f>
        <v>0</v>
      </c>
      <c r="I30" s="18">
        <f>J30-H30</f>
        <v>0</v>
      </c>
      <c r="J30" s="18">
        <f>F30*G30</f>
        <v>0</v>
      </c>
      <c r="K30" s="18">
        <v>0.27994</v>
      </c>
      <c r="L30" s="18">
        <f>F30*K30</f>
        <v>24.868217954000002</v>
      </c>
      <c r="M30" s="31" t="s">
        <v>106</v>
      </c>
      <c r="N30" s="31" t="s">
        <v>7</v>
      </c>
      <c r="O30" s="18">
        <f>IF(N30="5",I30,0)</f>
        <v>0</v>
      </c>
      <c r="Z30" s="18">
        <f>IF(AD30=0,J30,0)</f>
        <v>0</v>
      </c>
      <c r="AA30" s="18">
        <f>IF(AD30=15,J30,0)</f>
        <v>0</v>
      </c>
      <c r="AB30" s="18">
        <f>IF(AD30=21,J30,0)</f>
        <v>0</v>
      </c>
      <c r="AD30" s="36">
        <v>21</v>
      </c>
      <c r="AE30" s="36">
        <f>G30*0.857782825414853</f>
        <v>0</v>
      </c>
      <c r="AF30" s="36">
        <f>G30*(1-0.857782825414853)</f>
        <v>0</v>
      </c>
      <c r="AM30" s="36">
        <f>F30*AE30</f>
        <v>0</v>
      </c>
      <c r="AN30" s="36">
        <f>F30*AF30</f>
        <v>0</v>
      </c>
      <c r="AO30" s="37" t="s">
        <v>122</v>
      </c>
      <c r="AP30" s="37" t="s">
        <v>127</v>
      </c>
      <c r="AQ30" s="28" t="s">
        <v>129</v>
      </c>
    </row>
    <row r="31" spans="1:37" ht="12.75">
      <c r="A31" s="5"/>
      <c r="B31" s="13"/>
      <c r="C31" s="13" t="s">
        <v>35</v>
      </c>
      <c r="D31" s="84" t="s">
        <v>68</v>
      </c>
      <c r="E31" s="85"/>
      <c r="F31" s="85"/>
      <c r="G31" s="85"/>
      <c r="H31" s="39">
        <f>SUM(H32:H33)</f>
        <v>0</v>
      </c>
      <c r="I31" s="39">
        <f>SUM(I32:I33)</f>
        <v>0</v>
      </c>
      <c r="J31" s="39">
        <f>H31+I31</f>
        <v>0</v>
      </c>
      <c r="K31" s="28"/>
      <c r="L31" s="39">
        <f>SUM(L32:L33)</f>
        <v>15.064486565000003</v>
      </c>
      <c r="M31" s="28"/>
      <c r="P31" s="39">
        <f>IF(Q31="PR",J31,SUM(O32:O33))</f>
        <v>0</v>
      </c>
      <c r="Q31" s="28" t="s">
        <v>110</v>
      </c>
      <c r="R31" s="39">
        <f>IF(Q31="HS",H31,0)</f>
        <v>0</v>
      </c>
      <c r="S31" s="39">
        <f>IF(Q31="HS",I31-P31,0)</f>
        <v>0</v>
      </c>
      <c r="T31" s="39">
        <f>IF(Q31="PS",H31,0)</f>
        <v>0</v>
      </c>
      <c r="U31" s="39">
        <f>IF(Q31="PS",I31-P31,0)</f>
        <v>0</v>
      </c>
      <c r="V31" s="39">
        <f>IF(Q31="MP",H31,0)</f>
        <v>0</v>
      </c>
      <c r="W31" s="39">
        <f>IF(Q31="MP",I31-P31,0)</f>
        <v>0</v>
      </c>
      <c r="X31" s="39">
        <f>IF(Q31="OM",H31,0)</f>
        <v>0</v>
      </c>
      <c r="Y31" s="28"/>
      <c r="AI31" s="39">
        <f>SUM(Z32:Z33)</f>
        <v>0</v>
      </c>
      <c r="AJ31" s="39">
        <f>SUM(AA32:AA33)</f>
        <v>0</v>
      </c>
      <c r="AK31" s="39">
        <f>SUM(AB32:AB33)</f>
        <v>0</v>
      </c>
    </row>
    <row r="32" spans="1:43" ht="12.75">
      <c r="A32" s="4" t="s">
        <v>15</v>
      </c>
      <c r="B32" s="4"/>
      <c r="C32" s="4" t="s">
        <v>36</v>
      </c>
      <c r="D32" s="4" t="s">
        <v>69</v>
      </c>
      <c r="E32" s="4" t="s">
        <v>87</v>
      </c>
      <c r="F32" s="18">
        <v>88.8341</v>
      </c>
      <c r="G32" s="18">
        <v>0</v>
      </c>
      <c r="H32" s="18">
        <f>F32*AE32</f>
        <v>0</v>
      </c>
      <c r="I32" s="18">
        <f>J32-H32</f>
        <v>0</v>
      </c>
      <c r="J32" s="18">
        <f>F32*G32</f>
        <v>0</v>
      </c>
      <c r="K32" s="18">
        <v>0.05545</v>
      </c>
      <c r="L32" s="18">
        <f>F32*K32</f>
        <v>4.925850845</v>
      </c>
      <c r="M32" s="31" t="s">
        <v>106</v>
      </c>
      <c r="N32" s="31" t="s">
        <v>7</v>
      </c>
      <c r="O32" s="18">
        <f>IF(N32="5",I32,0)</f>
        <v>0</v>
      </c>
      <c r="Z32" s="18">
        <f>IF(AD32=0,J32,0)</f>
        <v>0</v>
      </c>
      <c r="AA32" s="18">
        <f>IF(AD32=15,J32,0)</f>
        <v>0</v>
      </c>
      <c r="AB32" s="18">
        <f>IF(AD32=21,J32,0)</f>
        <v>0</v>
      </c>
      <c r="AD32" s="36">
        <v>21</v>
      </c>
      <c r="AE32" s="36">
        <f>G32*0.158517045140616</f>
        <v>0</v>
      </c>
      <c r="AF32" s="36">
        <f>G32*(1-0.158517045140616)</f>
        <v>0</v>
      </c>
      <c r="AM32" s="36">
        <f>F32*AE32</f>
        <v>0</v>
      </c>
      <c r="AN32" s="36">
        <f>F32*AF32</f>
        <v>0</v>
      </c>
      <c r="AO32" s="37" t="s">
        <v>123</v>
      </c>
      <c r="AP32" s="37" t="s">
        <v>127</v>
      </c>
      <c r="AQ32" s="28" t="s">
        <v>129</v>
      </c>
    </row>
    <row r="33" spans="1:43" ht="12.75">
      <c r="A33" s="6" t="s">
        <v>16</v>
      </c>
      <c r="B33" s="6"/>
      <c r="C33" s="6" t="s">
        <v>37</v>
      </c>
      <c r="D33" s="6" t="s">
        <v>70</v>
      </c>
      <c r="E33" s="6" t="s">
        <v>87</v>
      </c>
      <c r="F33" s="20">
        <v>89.72244</v>
      </c>
      <c r="G33" s="20">
        <v>0</v>
      </c>
      <c r="H33" s="20">
        <f>F33*AE33</f>
        <v>0</v>
      </c>
      <c r="I33" s="20">
        <f>J33-H33</f>
        <v>0</v>
      </c>
      <c r="J33" s="20">
        <f>F33*G33</f>
        <v>0</v>
      </c>
      <c r="K33" s="20">
        <v>0.113</v>
      </c>
      <c r="L33" s="20">
        <f>F33*K33</f>
        <v>10.138635720000002</v>
      </c>
      <c r="M33" s="32" t="s">
        <v>106</v>
      </c>
      <c r="N33" s="32" t="s">
        <v>107</v>
      </c>
      <c r="O33" s="20">
        <f>IF(N33="5",I33,0)</f>
        <v>0</v>
      </c>
      <c r="Z33" s="20">
        <f>IF(AD33=0,J33,0)</f>
        <v>0</v>
      </c>
      <c r="AA33" s="20">
        <f>IF(AD33=15,J33,0)</f>
        <v>0</v>
      </c>
      <c r="AB33" s="20">
        <f>IF(AD33=21,J33,0)</f>
        <v>0</v>
      </c>
      <c r="AD33" s="36">
        <v>21</v>
      </c>
      <c r="AE33" s="36">
        <f>G33*1</f>
        <v>0</v>
      </c>
      <c r="AF33" s="36">
        <f>G33*(1-1)</f>
        <v>0</v>
      </c>
      <c r="AM33" s="36">
        <f>F33*AE33</f>
        <v>0</v>
      </c>
      <c r="AN33" s="36">
        <f>F33*AF33</f>
        <v>0</v>
      </c>
      <c r="AO33" s="37" t="s">
        <v>123</v>
      </c>
      <c r="AP33" s="37" t="s">
        <v>127</v>
      </c>
      <c r="AQ33" s="28" t="s">
        <v>129</v>
      </c>
    </row>
    <row r="34" spans="4:6" ht="12.75">
      <c r="D34" s="16" t="s">
        <v>71</v>
      </c>
      <c r="F34" s="19">
        <v>88.8341</v>
      </c>
    </row>
    <row r="35" spans="4:6" ht="12.75">
      <c r="D35" s="16" t="s">
        <v>72</v>
      </c>
      <c r="F35" s="19">
        <v>0.88834</v>
      </c>
    </row>
    <row r="36" spans="1:37" ht="12.75">
      <c r="A36" s="5"/>
      <c r="B36" s="13"/>
      <c r="C36" s="13" t="s">
        <v>38</v>
      </c>
      <c r="D36" s="84" t="s">
        <v>73</v>
      </c>
      <c r="E36" s="85"/>
      <c r="F36" s="85"/>
      <c r="G36" s="85"/>
      <c r="H36" s="39">
        <f>SUM(H37:H39)</f>
        <v>0</v>
      </c>
      <c r="I36" s="39">
        <f>SUM(I37:I39)</f>
        <v>0</v>
      </c>
      <c r="J36" s="39">
        <f>H36+I36</f>
        <v>0</v>
      </c>
      <c r="K36" s="28"/>
      <c r="L36" s="39">
        <f>SUM(L37:L39)</f>
        <v>11.6965079</v>
      </c>
      <c r="M36" s="28"/>
      <c r="P36" s="39">
        <f>IF(Q36="PR",J36,SUM(O37:O39))</f>
        <v>0</v>
      </c>
      <c r="Q36" s="28" t="s">
        <v>110</v>
      </c>
      <c r="R36" s="39">
        <f>IF(Q36="HS",H36,0)</f>
        <v>0</v>
      </c>
      <c r="S36" s="39">
        <f>IF(Q36="HS",I36-P36,0)</f>
        <v>0</v>
      </c>
      <c r="T36" s="39">
        <f>IF(Q36="PS",H36,0)</f>
        <v>0</v>
      </c>
      <c r="U36" s="39">
        <f>IF(Q36="PS",I36-P36,0)</f>
        <v>0</v>
      </c>
      <c r="V36" s="39">
        <f>IF(Q36="MP",H36,0)</f>
        <v>0</v>
      </c>
      <c r="W36" s="39">
        <f>IF(Q36="MP",I36-P36,0)</f>
        <v>0</v>
      </c>
      <c r="X36" s="39">
        <f>IF(Q36="OM",H36,0)</f>
        <v>0</v>
      </c>
      <c r="Y36" s="28"/>
      <c r="AI36" s="39">
        <f>SUM(Z37:Z39)</f>
        <v>0</v>
      </c>
      <c r="AJ36" s="39">
        <f>SUM(AA37:AA39)</f>
        <v>0</v>
      </c>
      <c r="AK36" s="39">
        <f>SUM(AB37:AB39)</f>
        <v>0</v>
      </c>
    </row>
    <row r="37" spans="1:43" ht="12.75">
      <c r="A37" s="4" t="s">
        <v>17</v>
      </c>
      <c r="B37" s="4"/>
      <c r="C37" s="4" t="s">
        <v>39</v>
      </c>
      <c r="D37" s="4" t="s">
        <v>74</v>
      </c>
      <c r="E37" s="4" t="s">
        <v>88</v>
      </c>
      <c r="F37" s="18">
        <v>100.03</v>
      </c>
      <c r="G37" s="18">
        <v>0</v>
      </c>
      <c r="H37" s="18">
        <f>F37*AE37</f>
        <v>0</v>
      </c>
      <c r="I37" s="18">
        <f>J37-H37</f>
        <v>0</v>
      </c>
      <c r="J37" s="18">
        <f>F37*G37</f>
        <v>0</v>
      </c>
      <c r="K37" s="18">
        <v>0.11693</v>
      </c>
      <c r="L37" s="18">
        <f>F37*K37</f>
        <v>11.6965079</v>
      </c>
      <c r="M37" s="31" t="s">
        <v>106</v>
      </c>
      <c r="N37" s="31" t="s">
        <v>7</v>
      </c>
      <c r="O37" s="18">
        <f>IF(N37="5",I37,0)</f>
        <v>0</v>
      </c>
      <c r="Z37" s="18">
        <f>IF(AD37=0,J37,0)</f>
        <v>0</v>
      </c>
      <c r="AA37" s="18">
        <f>IF(AD37=15,J37,0)</f>
        <v>0</v>
      </c>
      <c r="AB37" s="18">
        <f>IF(AD37=21,J37,0)</f>
        <v>0</v>
      </c>
      <c r="AD37" s="36">
        <v>21</v>
      </c>
      <c r="AE37" s="36">
        <f>G37*0.756057359485743</f>
        <v>0</v>
      </c>
      <c r="AF37" s="36">
        <f>G37*(1-0.756057359485743)</f>
        <v>0</v>
      </c>
      <c r="AM37" s="36">
        <f>F37*AE37</f>
        <v>0</v>
      </c>
      <c r="AN37" s="36">
        <f>F37*AF37</f>
        <v>0</v>
      </c>
      <c r="AO37" s="37" t="s">
        <v>124</v>
      </c>
      <c r="AP37" s="37" t="s">
        <v>128</v>
      </c>
      <c r="AQ37" s="28" t="s">
        <v>129</v>
      </c>
    </row>
    <row r="38" spans="3:13" ht="12.75">
      <c r="C38" s="14" t="s">
        <v>21</v>
      </c>
      <c r="D38" s="86" t="s">
        <v>75</v>
      </c>
      <c r="E38" s="87"/>
      <c r="F38" s="87"/>
      <c r="G38" s="87"/>
      <c r="H38" s="87"/>
      <c r="I38" s="87"/>
      <c r="J38" s="87"/>
      <c r="K38" s="87"/>
      <c r="L38" s="87"/>
      <c r="M38" s="87"/>
    </row>
    <row r="39" spans="1:43" ht="12.75">
      <c r="A39" s="4" t="s">
        <v>18</v>
      </c>
      <c r="B39" s="4"/>
      <c r="C39" s="4" t="s">
        <v>40</v>
      </c>
      <c r="D39" s="4" t="s">
        <v>76</v>
      </c>
      <c r="E39" s="4" t="s">
        <v>89</v>
      </c>
      <c r="F39" s="18">
        <v>82.103</v>
      </c>
      <c r="G39" s="18">
        <v>0</v>
      </c>
      <c r="H39" s="18">
        <f>F39*AE39</f>
        <v>0</v>
      </c>
      <c r="I39" s="18">
        <f>J39-H39</f>
        <v>0</v>
      </c>
      <c r="J39" s="18">
        <f>F39*G39</f>
        <v>0</v>
      </c>
      <c r="K39" s="18">
        <v>0</v>
      </c>
      <c r="L39" s="18">
        <f>F39*K39</f>
        <v>0</v>
      </c>
      <c r="M39" s="31" t="s">
        <v>106</v>
      </c>
      <c r="N39" s="31" t="s">
        <v>11</v>
      </c>
      <c r="O39" s="18">
        <f>IF(N39="5",I39,0)</f>
        <v>0</v>
      </c>
      <c r="Z39" s="18">
        <f>IF(AD39=0,J39,0)</f>
        <v>0</v>
      </c>
      <c r="AA39" s="18">
        <f>IF(AD39=15,J39,0)</f>
        <v>0</v>
      </c>
      <c r="AB39" s="18">
        <f>IF(AD39=21,J39,0)</f>
        <v>0</v>
      </c>
      <c r="AD39" s="36">
        <v>21</v>
      </c>
      <c r="AE39" s="36">
        <f>G39*0</f>
        <v>0</v>
      </c>
      <c r="AF39" s="36">
        <f>G39*(1-0)</f>
        <v>0</v>
      </c>
      <c r="AM39" s="36">
        <f>F39*AE39</f>
        <v>0</v>
      </c>
      <c r="AN39" s="36">
        <f>F39*AF39</f>
        <v>0</v>
      </c>
      <c r="AO39" s="37" t="s">
        <v>124</v>
      </c>
      <c r="AP39" s="37" t="s">
        <v>128</v>
      </c>
      <c r="AQ39" s="28" t="s">
        <v>129</v>
      </c>
    </row>
    <row r="40" spans="1:37" ht="12.75">
      <c r="A40" s="5"/>
      <c r="B40" s="13"/>
      <c r="C40" s="13" t="s">
        <v>41</v>
      </c>
      <c r="D40" s="84" t="s">
        <v>77</v>
      </c>
      <c r="E40" s="85"/>
      <c r="F40" s="85"/>
      <c r="G40" s="85"/>
      <c r="H40" s="39">
        <f>SUM(H41:H43)</f>
        <v>0</v>
      </c>
      <c r="I40" s="39">
        <f>SUM(I41:I43)</f>
        <v>0</v>
      </c>
      <c r="J40" s="39">
        <f>H40+I40</f>
        <v>0</v>
      </c>
      <c r="K40" s="28"/>
      <c r="L40" s="39">
        <f>SUM(L41:L43)</f>
        <v>0</v>
      </c>
      <c r="M40" s="28"/>
      <c r="P40" s="39">
        <f>IF(Q40="PR",J40,SUM(O41:O43))</f>
        <v>0</v>
      </c>
      <c r="Q40" s="28" t="s">
        <v>110</v>
      </c>
      <c r="R40" s="39">
        <f>IF(Q40="HS",H40,0)</f>
        <v>0</v>
      </c>
      <c r="S40" s="39">
        <f>IF(Q40="HS",I40-P40,0)</f>
        <v>0</v>
      </c>
      <c r="T40" s="39">
        <f>IF(Q40="PS",H40,0)</f>
        <v>0</v>
      </c>
      <c r="U40" s="39">
        <f>IF(Q40="PS",I40-P40,0)</f>
        <v>0</v>
      </c>
      <c r="V40" s="39">
        <f>IF(Q40="MP",H40,0)</f>
        <v>0</v>
      </c>
      <c r="W40" s="39">
        <f>IF(Q40="MP",I40-P40,0)</f>
        <v>0</v>
      </c>
      <c r="X40" s="39">
        <f>IF(Q40="OM",H40,0)</f>
        <v>0</v>
      </c>
      <c r="Y40" s="28"/>
      <c r="AI40" s="39">
        <f>SUM(Z41:Z43)</f>
        <v>0</v>
      </c>
      <c r="AJ40" s="39">
        <f>SUM(AA41:AA43)</f>
        <v>0</v>
      </c>
      <c r="AK40" s="39">
        <f>SUM(AB41:AB43)</f>
        <v>0</v>
      </c>
    </row>
    <row r="41" spans="1:43" ht="12.75">
      <c r="A41" s="4" t="s">
        <v>19</v>
      </c>
      <c r="B41" s="4"/>
      <c r="C41" s="4" t="s">
        <v>42</v>
      </c>
      <c r="D41" s="4" t="s">
        <v>78</v>
      </c>
      <c r="E41" s="4" t="s">
        <v>89</v>
      </c>
      <c r="F41" s="18">
        <v>16.2603</v>
      </c>
      <c r="G41" s="18">
        <v>0</v>
      </c>
      <c r="H41" s="18">
        <f>F41*AE41</f>
        <v>0</v>
      </c>
      <c r="I41" s="18">
        <f>J41-H41</f>
        <v>0</v>
      </c>
      <c r="J41" s="18">
        <f>F41*G41</f>
        <v>0</v>
      </c>
      <c r="K41" s="18">
        <v>0</v>
      </c>
      <c r="L41" s="18">
        <f>F41*K41</f>
        <v>0</v>
      </c>
      <c r="M41" s="31" t="s">
        <v>106</v>
      </c>
      <c r="N41" s="31" t="s">
        <v>11</v>
      </c>
      <c r="O41" s="18">
        <f>IF(N41="5",I41,0)</f>
        <v>0</v>
      </c>
      <c r="Z41" s="18">
        <f>IF(AD41=0,J41,0)</f>
        <v>0</v>
      </c>
      <c r="AA41" s="18">
        <f>IF(AD41=15,J41,0)</f>
        <v>0</v>
      </c>
      <c r="AB41" s="18">
        <f>IF(AD41=21,J41,0)</f>
        <v>0</v>
      </c>
      <c r="AD41" s="36">
        <v>21</v>
      </c>
      <c r="AE41" s="36">
        <f>G41*0</f>
        <v>0</v>
      </c>
      <c r="AF41" s="36">
        <f>G41*(1-0)</f>
        <v>0</v>
      </c>
      <c r="AM41" s="36">
        <f>F41*AE41</f>
        <v>0</v>
      </c>
      <c r="AN41" s="36">
        <f>F41*AF41</f>
        <v>0</v>
      </c>
      <c r="AO41" s="37" t="s">
        <v>125</v>
      </c>
      <c r="AP41" s="37" t="s">
        <v>128</v>
      </c>
      <c r="AQ41" s="28" t="s">
        <v>129</v>
      </c>
    </row>
    <row r="42" spans="4:6" ht="12.75">
      <c r="D42" s="16" t="s">
        <v>79</v>
      </c>
      <c r="F42" s="19">
        <v>16.2603</v>
      </c>
    </row>
    <row r="43" spans="1:43" ht="12.75">
      <c r="A43" s="7" t="s">
        <v>20</v>
      </c>
      <c r="B43" s="7"/>
      <c r="C43" s="7" t="s">
        <v>43</v>
      </c>
      <c r="D43" s="7" t="s">
        <v>80</v>
      </c>
      <c r="E43" s="7" t="s">
        <v>89</v>
      </c>
      <c r="F43" s="21">
        <v>16.2603</v>
      </c>
      <c r="G43" s="21">
        <v>0</v>
      </c>
      <c r="H43" s="21">
        <f>F43*AE43</f>
        <v>0</v>
      </c>
      <c r="I43" s="21">
        <f>J43-H43</f>
        <v>0</v>
      </c>
      <c r="J43" s="21">
        <f>F43*G43</f>
        <v>0</v>
      </c>
      <c r="K43" s="21">
        <v>0</v>
      </c>
      <c r="L43" s="21">
        <f>F43*K43</f>
        <v>0</v>
      </c>
      <c r="M43" s="33" t="s">
        <v>106</v>
      </c>
      <c r="N43" s="31" t="s">
        <v>11</v>
      </c>
      <c r="O43" s="18">
        <f>IF(N43="5",I43,0)</f>
        <v>0</v>
      </c>
      <c r="Z43" s="18">
        <f>IF(AD43=0,J43,0)</f>
        <v>0</v>
      </c>
      <c r="AA43" s="18">
        <f>IF(AD43=15,J43,0)</f>
        <v>0</v>
      </c>
      <c r="AB43" s="18">
        <f>IF(AD43=21,J43,0)</f>
        <v>0</v>
      </c>
      <c r="AD43" s="36">
        <v>21</v>
      </c>
      <c r="AE43" s="36">
        <f>G43*0.00923317683881064</f>
        <v>0</v>
      </c>
      <c r="AF43" s="36">
        <f>G43*(1-0.00923317683881064)</f>
        <v>0</v>
      </c>
      <c r="AM43" s="36">
        <f>F43*AE43</f>
        <v>0</v>
      </c>
      <c r="AN43" s="36">
        <f>F43*AF43</f>
        <v>0</v>
      </c>
      <c r="AO43" s="37" t="s">
        <v>125</v>
      </c>
      <c r="AP43" s="37" t="s">
        <v>128</v>
      </c>
      <c r="AQ43" s="28" t="s">
        <v>129</v>
      </c>
    </row>
    <row r="44" spans="1:28" ht="12.75">
      <c r="A44" s="8"/>
      <c r="B44" s="8"/>
      <c r="C44" s="8"/>
      <c r="D44" s="8"/>
      <c r="E44" s="8"/>
      <c r="F44" s="8"/>
      <c r="G44" s="8"/>
      <c r="H44" s="88" t="s">
        <v>95</v>
      </c>
      <c r="I44" s="89"/>
      <c r="J44" s="40">
        <f>J12+J20+J23+J27+J29+J31+J36+J40</f>
        <v>0</v>
      </c>
      <c r="K44" s="8"/>
      <c r="L44" s="8"/>
      <c r="M44" s="8"/>
      <c r="Z44" s="41">
        <f>SUM(Z13:Z43)</f>
        <v>0</v>
      </c>
      <c r="AA44" s="41">
        <f>SUM(AA13:AA43)</f>
        <v>0</v>
      </c>
      <c r="AB44" s="41">
        <f>SUM(AB13:AB43)</f>
        <v>0</v>
      </c>
    </row>
    <row r="45" ht="11.25" customHeight="1">
      <c r="A45" s="9" t="s">
        <v>21</v>
      </c>
    </row>
    <row r="46" spans="1:13" ht="409.6" customHeight="1" hidden="1">
      <c r="A46" s="73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</sheetData>
  <mergeCells count="38">
    <mergeCell ref="A46:M46"/>
    <mergeCell ref="D29:G29"/>
    <mergeCell ref="D31:G31"/>
    <mergeCell ref="D36:G36"/>
    <mergeCell ref="D38:M38"/>
    <mergeCell ref="D40:G40"/>
    <mergeCell ref="H44:I44"/>
    <mergeCell ref="H10:J10"/>
    <mergeCell ref="K10:L10"/>
    <mergeCell ref="D12:G12"/>
    <mergeCell ref="D20:G20"/>
    <mergeCell ref="D23:G23"/>
    <mergeCell ref="D27:G27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59"/>
      <c r="B1" s="42"/>
      <c r="C1" s="90" t="s">
        <v>145</v>
      </c>
      <c r="D1" s="91"/>
      <c r="E1" s="91"/>
      <c r="F1" s="91"/>
      <c r="G1" s="91"/>
      <c r="H1" s="91"/>
      <c r="I1" s="91"/>
    </row>
    <row r="2" spans="1:10" ht="12.75">
      <c r="A2" s="62" t="s">
        <v>1</v>
      </c>
      <c r="B2" s="63"/>
      <c r="C2" s="66" t="s">
        <v>44</v>
      </c>
      <c r="D2" s="89"/>
      <c r="E2" s="69" t="s">
        <v>96</v>
      </c>
      <c r="F2" s="69"/>
      <c r="G2" s="63"/>
      <c r="H2" s="69" t="s">
        <v>170</v>
      </c>
      <c r="I2" s="92"/>
      <c r="J2" s="34"/>
    </row>
    <row r="3" spans="1:10" ht="12.75">
      <c r="A3" s="64"/>
      <c r="B3" s="65"/>
      <c r="C3" s="67"/>
      <c r="D3" s="67"/>
      <c r="E3" s="65"/>
      <c r="F3" s="65"/>
      <c r="G3" s="65"/>
      <c r="H3" s="65"/>
      <c r="I3" s="71"/>
      <c r="J3" s="34"/>
    </row>
    <row r="4" spans="1:10" ht="12.75">
      <c r="A4" s="72" t="s">
        <v>2</v>
      </c>
      <c r="B4" s="65"/>
      <c r="C4" s="73" t="s">
        <v>45</v>
      </c>
      <c r="D4" s="65"/>
      <c r="E4" s="73" t="s">
        <v>97</v>
      </c>
      <c r="F4" s="73"/>
      <c r="G4" s="65"/>
      <c r="H4" s="73" t="s">
        <v>170</v>
      </c>
      <c r="I4" s="93"/>
      <c r="J4" s="34"/>
    </row>
    <row r="5" spans="1:10" ht="12.75">
      <c r="A5" s="64"/>
      <c r="B5" s="65"/>
      <c r="C5" s="65"/>
      <c r="D5" s="65"/>
      <c r="E5" s="65"/>
      <c r="F5" s="65"/>
      <c r="G5" s="65"/>
      <c r="H5" s="65"/>
      <c r="I5" s="71"/>
      <c r="J5" s="34"/>
    </row>
    <row r="6" spans="1:10" ht="12.75">
      <c r="A6" s="72" t="s">
        <v>3</v>
      </c>
      <c r="B6" s="65"/>
      <c r="C6" s="73" t="s">
        <v>46</v>
      </c>
      <c r="D6" s="65"/>
      <c r="E6" s="73" t="s">
        <v>98</v>
      </c>
      <c r="F6" s="73"/>
      <c r="G6" s="65"/>
      <c r="H6" s="73" t="s">
        <v>170</v>
      </c>
      <c r="I6" s="93"/>
      <c r="J6" s="34"/>
    </row>
    <row r="7" spans="1:10" ht="12.75">
      <c r="A7" s="64"/>
      <c r="B7" s="65"/>
      <c r="C7" s="65"/>
      <c r="D7" s="65"/>
      <c r="E7" s="65"/>
      <c r="F7" s="65"/>
      <c r="G7" s="65"/>
      <c r="H7" s="65"/>
      <c r="I7" s="71"/>
      <c r="J7" s="34"/>
    </row>
    <row r="8" spans="1:10" ht="12.75">
      <c r="A8" s="72" t="s">
        <v>82</v>
      </c>
      <c r="B8" s="65"/>
      <c r="C8" s="74" t="s">
        <v>6</v>
      </c>
      <c r="D8" s="65"/>
      <c r="E8" s="73" t="s">
        <v>83</v>
      </c>
      <c r="F8" s="65"/>
      <c r="G8" s="65"/>
      <c r="H8" s="74" t="s">
        <v>171</v>
      </c>
      <c r="I8" s="93" t="s">
        <v>20</v>
      </c>
      <c r="J8" s="34"/>
    </row>
    <row r="9" spans="1:10" ht="12.75">
      <c r="A9" s="64"/>
      <c r="B9" s="65"/>
      <c r="C9" s="65"/>
      <c r="D9" s="65"/>
      <c r="E9" s="65"/>
      <c r="F9" s="65"/>
      <c r="G9" s="65"/>
      <c r="H9" s="65"/>
      <c r="I9" s="71"/>
      <c r="J9" s="34"/>
    </row>
    <row r="10" spans="1:10" ht="12.75">
      <c r="A10" s="72" t="s">
        <v>4</v>
      </c>
      <c r="B10" s="65"/>
      <c r="C10" s="73"/>
      <c r="D10" s="65"/>
      <c r="E10" s="73" t="s">
        <v>99</v>
      </c>
      <c r="F10" s="73" t="s">
        <v>101</v>
      </c>
      <c r="G10" s="65"/>
      <c r="H10" s="74" t="s">
        <v>172</v>
      </c>
      <c r="I10" s="96">
        <v>42622</v>
      </c>
      <c r="J10" s="34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7"/>
      <c r="J11" s="34"/>
    </row>
    <row r="12" spans="1:9" ht="23.45" customHeight="1">
      <c r="A12" s="98" t="s">
        <v>130</v>
      </c>
      <c r="B12" s="99"/>
      <c r="C12" s="99"/>
      <c r="D12" s="99"/>
      <c r="E12" s="99"/>
      <c r="F12" s="99"/>
      <c r="G12" s="99"/>
      <c r="H12" s="99"/>
      <c r="I12" s="99"/>
    </row>
    <row r="13" spans="1:10" ht="26.45" customHeight="1">
      <c r="A13" s="43" t="s">
        <v>131</v>
      </c>
      <c r="B13" s="100" t="s">
        <v>143</v>
      </c>
      <c r="C13" s="101"/>
      <c r="D13" s="43" t="s">
        <v>146</v>
      </c>
      <c r="E13" s="100" t="s">
        <v>155</v>
      </c>
      <c r="F13" s="101"/>
      <c r="G13" s="43" t="s">
        <v>156</v>
      </c>
      <c r="H13" s="100" t="s">
        <v>173</v>
      </c>
      <c r="I13" s="101"/>
      <c r="J13" s="34"/>
    </row>
    <row r="14" spans="1:10" ht="15.2" customHeight="1">
      <c r="A14" s="44" t="s">
        <v>132</v>
      </c>
      <c r="B14" s="48" t="s">
        <v>144</v>
      </c>
      <c r="C14" s="52">
        <f>SUM('Stavební rozpočet'!R12:R43)</f>
        <v>0</v>
      </c>
      <c r="D14" s="102" t="s">
        <v>147</v>
      </c>
      <c r="E14" s="103"/>
      <c r="F14" s="52">
        <v>0</v>
      </c>
      <c r="G14" s="102" t="s">
        <v>157</v>
      </c>
      <c r="H14" s="103"/>
      <c r="I14" s="52">
        <v>0</v>
      </c>
      <c r="J14" s="34"/>
    </row>
    <row r="15" spans="1:10" ht="15.2" customHeight="1">
      <c r="A15" s="45"/>
      <c r="B15" s="48" t="s">
        <v>100</v>
      </c>
      <c r="C15" s="52">
        <f>SUM('Stavební rozpočet'!S12:S43)</f>
        <v>0</v>
      </c>
      <c r="D15" s="102" t="s">
        <v>148</v>
      </c>
      <c r="E15" s="103"/>
      <c r="F15" s="52">
        <v>0</v>
      </c>
      <c r="G15" s="102" t="s">
        <v>158</v>
      </c>
      <c r="H15" s="103"/>
      <c r="I15" s="52">
        <v>0</v>
      </c>
      <c r="J15" s="34"/>
    </row>
    <row r="16" spans="1:10" ht="15.2" customHeight="1">
      <c r="A16" s="44" t="s">
        <v>133</v>
      </c>
      <c r="B16" s="48" t="s">
        <v>144</v>
      </c>
      <c r="C16" s="52">
        <f>SUM('Stavební rozpočet'!T12:T43)</f>
        <v>0</v>
      </c>
      <c r="D16" s="102" t="s">
        <v>149</v>
      </c>
      <c r="E16" s="103"/>
      <c r="F16" s="52">
        <v>0</v>
      </c>
      <c r="G16" s="102" t="s">
        <v>159</v>
      </c>
      <c r="H16" s="103"/>
      <c r="I16" s="52">
        <v>0</v>
      </c>
      <c r="J16" s="34"/>
    </row>
    <row r="17" spans="1:10" ht="15.2" customHeight="1">
      <c r="A17" s="45"/>
      <c r="B17" s="48" t="s">
        <v>100</v>
      </c>
      <c r="C17" s="52">
        <f>SUM('Stavební rozpočet'!U12:U43)</f>
        <v>0</v>
      </c>
      <c r="D17" s="102"/>
      <c r="E17" s="103"/>
      <c r="F17" s="53"/>
      <c r="G17" s="102" t="s">
        <v>160</v>
      </c>
      <c r="H17" s="103"/>
      <c r="I17" s="52">
        <v>0</v>
      </c>
      <c r="J17" s="34"/>
    </row>
    <row r="18" spans="1:10" ht="15.2" customHeight="1">
      <c r="A18" s="44" t="s">
        <v>134</v>
      </c>
      <c r="B18" s="48" t="s">
        <v>144</v>
      </c>
      <c r="C18" s="52">
        <f>SUM('Stavební rozpočet'!V12:V43)</f>
        <v>0</v>
      </c>
      <c r="D18" s="102"/>
      <c r="E18" s="103"/>
      <c r="F18" s="53"/>
      <c r="G18" s="102" t="s">
        <v>161</v>
      </c>
      <c r="H18" s="103"/>
      <c r="I18" s="52">
        <v>0</v>
      </c>
      <c r="J18" s="34"/>
    </row>
    <row r="19" spans="1:10" ht="15.2" customHeight="1">
      <c r="A19" s="45"/>
      <c r="B19" s="48" t="s">
        <v>100</v>
      </c>
      <c r="C19" s="52">
        <f>SUM('Stavební rozpočet'!W12:W43)</f>
        <v>0</v>
      </c>
      <c r="D19" s="102"/>
      <c r="E19" s="103"/>
      <c r="F19" s="53"/>
      <c r="G19" s="102" t="s">
        <v>162</v>
      </c>
      <c r="H19" s="103"/>
      <c r="I19" s="52">
        <v>0</v>
      </c>
      <c r="J19" s="34"/>
    </row>
    <row r="20" spans="1:10" ht="15.2" customHeight="1">
      <c r="A20" s="104" t="s">
        <v>135</v>
      </c>
      <c r="B20" s="105"/>
      <c r="C20" s="52">
        <f>SUM('Stavební rozpočet'!X12:X43)</f>
        <v>0</v>
      </c>
      <c r="D20" s="102"/>
      <c r="E20" s="103"/>
      <c r="F20" s="53"/>
      <c r="G20" s="102"/>
      <c r="H20" s="103"/>
      <c r="I20" s="53"/>
      <c r="J20" s="34"/>
    </row>
    <row r="21" spans="1:10" ht="15.2" customHeight="1">
      <c r="A21" s="104" t="s">
        <v>136</v>
      </c>
      <c r="B21" s="105"/>
      <c r="C21" s="52">
        <f>SUM('Stavební rozpočet'!P12:P43)</f>
        <v>0</v>
      </c>
      <c r="D21" s="102"/>
      <c r="E21" s="103"/>
      <c r="F21" s="53"/>
      <c r="G21" s="102"/>
      <c r="H21" s="103"/>
      <c r="I21" s="53"/>
      <c r="J21" s="34"/>
    </row>
    <row r="22" spans="1:10" ht="16.7" customHeight="1">
      <c r="A22" s="104" t="s">
        <v>137</v>
      </c>
      <c r="B22" s="105"/>
      <c r="C22" s="52">
        <f>SUM(C14:C21)</f>
        <v>0</v>
      </c>
      <c r="D22" s="104" t="s">
        <v>150</v>
      </c>
      <c r="E22" s="105"/>
      <c r="F22" s="52">
        <f>SUM(F14:F21)</f>
        <v>0</v>
      </c>
      <c r="G22" s="104" t="s">
        <v>163</v>
      </c>
      <c r="H22" s="105"/>
      <c r="I22" s="52">
        <f>SUM(I14:I21)</f>
        <v>0</v>
      </c>
      <c r="J22" s="34"/>
    </row>
    <row r="23" spans="1:10" ht="15.2" customHeight="1">
      <c r="A23" s="8"/>
      <c r="B23" s="8"/>
      <c r="C23" s="50"/>
      <c r="D23" s="104" t="s">
        <v>151</v>
      </c>
      <c r="E23" s="105"/>
      <c r="F23" s="54">
        <v>0</v>
      </c>
      <c r="G23" s="104" t="s">
        <v>164</v>
      </c>
      <c r="H23" s="105"/>
      <c r="I23" s="52">
        <v>0</v>
      </c>
      <c r="J23" s="34"/>
    </row>
    <row r="24" spans="4:9" ht="15.2" customHeight="1">
      <c r="D24" s="8"/>
      <c r="E24" s="8"/>
      <c r="F24" s="55"/>
      <c r="G24" s="104" t="s">
        <v>165</v>
      </c>
      <c r="H24" s="105"/>
      <c r="I24" s="57"/>
    </row>
    <row r="25" spans="6:10" ht="15.2" customHeight="1">
      <c r="F25" s="56"/>
      <c r="G25" s="104" t="s">
        <v>166</v>
      </c>
      <c r="H25" s="105"/>
      <c r="I25" s="52">
        <v>0</v>
      </c>
      <c r="J25" s="34"/>
    </row>
    <row r="26" spans="1:9" ht="12.75">
      <c r="A26" s="42"/>
      <c r="B26" s="42"/>
      <c r="C26" s="42"/>
      <c r="G26" s="8"/>
      <c r="H26" s="8"/>
      <c r="I26" s="8"/>
    </row>
    <row r="27" spans="1:9" ht="15.2" customHeight="1">
      <c r="A27" s="106" t="s">
        <v>138</v>
      </c>
      <c r="B27" s="107"/>
      <c r="C27" s="58">
        <f>SUM('Stavební rozpočet'!Z12:Z43)</f>
        <v>0</v>
      </c>
      <c r="D27" s="51"/>
      <c r="E27" s="42"/>
      <c r="F27" s="42"/>
      <c r="G27" s="42"/>
      <c r="H27" s="42"/>
      <c r="I27" s="42"/>
    </row>
    <row r="28" spans="1:10" ht="15.2" customHeight="1">
      <c r="A28" s="106" t="s">
        <v>139</v>
      </c>
      <c r="B28" s="107"/>
      <c r="C28" s="58">
        <f>SUM('Stavební rozpočet'!AA12:AA43)</f>
        <v>0</v>
      </c>
      <c r="D28" s="106" t="s">
        <v>152</v>
      </c>
      <c r="E28" s="107"/>
      <c r="F28" s="58">
        <f>ROUND(C28*(15/100),2)</f>
        <v>0</v>
      </c>
      <c r="G28" s="106" t="s">
        <v>167</v>
      </c>
      <c r="H28" s="107"/>
      <c r="I28" s="58">
        <f>SUM(C27:C29)</f>
        <v>0</v>
      </c>
      <c r="J28" s="34"/>
    </row>
    <row r="29" spans="1:10" ht="15.2" customHeight="1">
      <c r="A29" s="106" t="s">
        <v>140</v>
      </c>
      <c r="B29" s="107"/>
      <c r="C29" s="58">
        <f>SUM('Stavební rozpočet'!AB12:AB43)+(F22+I22+F23+I23+I24+I25)</f>
        <v>0</v>
      </c>
      <c r="D29" s="106" t="s">
        <v>153</v>
      </c>
      <c r="E29" s="107"/>
      <c r="F29" s="58">
        <f>ROUND(C29*(21/100),2)</f>
        <v>0</v>
      </c>
      <c r="G29" s="106" t="s">
        <v>168</v>
      </c>
      <c r="H29" s="107"/>
      <c r="I29" s="58">
        <f>SUM(F28:F29)+I28</f>
        <v>0</v>
      </c>
      <c r="J29" s="34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10" ht="14.45" customHeight="1">
      <c r="A31" s="108" t="s">
        <v>141</v>
      </c>
      <c r="B31" s="109"/>
      <c r="C31" s="110"/>
      <c r="D31" s="108" t="s">
        <v>154</v>
      </c>
      <c r="E31" s="109"/>
      <c r="F31" s="110"/>
      <c r="G31" s="108" t="s">
        <v>169</v>
      </c>
      <c r="H31" s="109"/>
      <c r="I31" s="110"/>
      <c r="J31" s="35"/>
    </row>
    <row r="32" spans="1:10" ht="14.45" customHeight="1">
      <c r="A32" s="111"/>
      <c r="B32" s="112"/>
      <c r="C32" s="113"/>
      <c r="D32" s="111"/>
      <c r="E32" s="112"/>
      <c r="F32" s="113"/>
      <c r="G32" s="111"/>
      <c r="H32" s="112"/>
      <c r="I32" s="113"/>
      <c r="J32" s="35"/>
    </row>
    <row r="33" spans="1:10" ht="14.45" customHeight="1">
      <c r="A33" s="111"/>
      <c r="B33" s="112"/>
      <c r="C33" s="113"/>
      <c r="D33" s="111"/>
      <c r="E33" s="112"/>
      <c r="F33" s="113"/>
      <c r="G33" s="111"/>
      <c r="H33" s="112"/>
      <c r="I33" s="113"/>
      <c r="J33" s="35"/>
    </row>
    <row r="34" spans="1:10" ht="14.45" customHeight="1">
      <c r="A34" s="111"/>
      <c r="B34" s="112"/>
      <c r="C34" s="113"/>
      <c r="D34" s="111"/>
      <c r="E34" s="112"/>
      <c r="F34" s="113"/>
      <c r="G34" s="111"/>
      <c r="H34" s="112"/>
      <c r="I34" s="113"/>
      <c r="J34" s="35"/>
    </row>
    <row r="35" spans="1:10" ht="14.45" customHeight="1">
      <c r="A35" s="114" t="s">
        <v>142</v>
      </c>
      <c r="B35" s="115"/>
      <c r="C35" s="116"/>
      <c r="D35" s="114" t="s">
        <v>142</v>
      </c>
      <c r="E35" s="115"/>
      <c r="F35" s="116"/>
      <c r="G35" s="114" t="s">
        <v>142</v>
      </c>
      <c r="H35" s="115"/>
      <c r="I35" s="116"/>
      <c r="J35" s="35"/>
    </row>
    <row r="36" spans="1:9" ht="11.25" customHeight="1">
      <c r="A36" s="47" t="s">
        <v>21</v>
      </c>
      <c r="B36" s="49"/>
      <c r="C36" s="49"/>
      <c r="D36" s="49"/>
      <c r="E36" s="49"/>
      <c r="F36" s="49"/>
      <c r="G36" s="49"/>
      <c r="H36" s="49"/>
      <c r="I36" s="49"/>
    </row>
    <row r="37" spans="1:9" ht="409.6" customHeight="1" hidden="1">
      <c r="A37" s="73"/>
      <c r="B37" s="65"/>
      <c r="C37" s="65"/>
      <c r="D37" s="65"/>
      <c r="E37" s="65"/>
      <c r="F37" s="65"/>
      <c r="G37" s="65"/>
      <c r="H37" s="65"/>
      <c r="I37" s="65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Eva</dc:creator>
  <cp:keywords/>
  <dc:description/>
  <cp:lastModifiedBy>enovotna</cp:lastModifiedBy>
  <dcterms:created xsi:type="dcterms:W3CDTF">2016-09-16T08:55:56Z</dcterms:created>
  <dcterms:modified xsi:type="dcterms:W3CDTF">2016-09-16T08:55:56Z</dcterms:modified>
  <cp:category/>
  <cp:version/>
  <cp:contentType/>
  <cp:contentStatus/>
</cp:coreProperties>
</file>