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calcId="125725"/>
</workbook>
</file>

<file path=xl/sharedStrings.xml><?xml version="1.0" encoding="utf-8"?>
<sst xmlns="http://schemas.openxmlformats.org/spreadsheetml/2006/main" count="326" uniqueCount="190">
  <si>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</si>
  <si>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</si>
  <si>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</si>
  <si>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</si>
  <si>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</si>
  <si>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</si>
  <si>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</si>
  <si>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</si>
  <si>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</si>
  <si>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</si>
  <si>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</si>
  <si>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</si>
  <si>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</si>
  <si>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</si>
  <si>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</si>
  <si>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</si>
  <si>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</si>
  <si>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</si>
  <si>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</si>
  <si>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</si>
  <si>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</si>
  <si>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</si>
  <si>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</si>
  <si>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</si>
  <si>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</si>
  <si>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Poznámka:</t>
  </si>
  <si>
    <t>Objekt</t>
  </si>
  <si>
    <t>Kód</t>
  </si>
  <si>
    <t>113152111R00</t>
  </si>
  <si>
    <t>113106121R00</t>
  </si>
  <si>
    <t>113204111R00</t>
  </si>
  <si>
    <t>122202201R00</t>
  </si>
  <si>
    <t>162701105R00</t>
  </si>
  <si>
    <t>162702199R00</t>
  </si>
  <si>
    <t>181201102R00</t>
  </si>
  <si>
    <t>181301102R00</t>
  </si>
  <si>
    <t>10364200</t>
  </si>
  <si>
    <t>180402111R00</t>
  </si>
  <si>
    <t>56</t>
  </si>
  <si>
    <t>564851111R00</t>
  </si>
  <si>
    <t>59</t>
  </si>
  <si>
    <t>596215020R00</t>
  </si>
  <si>
    <t>59245304</t>
  </si>
  <si>
    <t>59245267</t>
  </si>
  <si>
    <t>91</t>
  </si>
  <si>
    <t>916561111RT2</t>
  </si>
  <si>
    <t>998223011R00</t>
  </si>
  <si>
    <t>S</t>
  </si>
  <si>
    <t>979990103R00</t>
  </si>
  <si>
    <t>979083117R00</t>
  </si>
  <si>
    <t>Chodník č.p. 1242, 1455</t>
  </si>
  <si>
    <t>Stavební úpravy</t>
  </si>
  <si>
    <t>Kostelec nad Orlicí</t>
  </si>
  <si>
    <t>Zkrácený popis</t>
  </si>
  <si>
    <t>Rozměry</t>
  </si>
  <si>
    <t>Přípravné a přidružené práce</t>
  </si>
  <si>
    <t>Odstranění podkladu z kameniva těženého</t>
  </si>
  <si>
    <t>238,714*0,10</t>
  </si>
  <si>
    <t>Rozebrání dlažeb z betonových dlaždic na sucho</t>
  </si>
  <si>
    <t>53,70*(3,04+3,08)/2+17,18*5,50-0,84*1,18-0,80*2,10-0,87*3,0</t>
  </si>
  <si>
    <t>-0,95*2,10-0,86*3,0-1,0*1,96-0,83*3,0-0,85*2,10-0,87*1,20</t>
  </si>
  <si>
    <t>-0,63*1,10-0,90*2,05-0,80*1,83-3,14*0,91*0,91/2+1,30*1,80</t>
  </si>
  <si>
    <t>Vytrhání obrub záhonových</t>
  </si>
  <si>
    <t>53,70-2,20-4,65+3,08+17,18+1,30</t>
  </si>
  <si>
    <t>Odkopávky a prokopávky</t>
  </si>
  <si>
    <t>Odkopávky pro silnice v hor. 3 do 100 m3</t>
  </si>
  <si>
    <t>(238,7146-1,30*1,80)*0,11</t>
  </si>
  <si>
    <t>Přemístění výkopku</t>
  </si>
  <si>
    <t>Vodorovné přemístění výkopku z hor.1-4 do 10000 m</t>
  </si>
  <si>
    <t>23,8714+26,0012</t>
  </si>
  <si>
    <t>Poplatek za skládku zeminy</t>
  </si>
  <si>
    <t>Povrchové úpravy terénu</t>
  </si>
  <si>
    <t>Úprava pláně v násypech v hor. 1-4, se zhutněním</t>
  </si>
  <si>
    <t>238,7146-1,30*1,80</t>
  </si>
  <si>
    <t>Rozprostření ornice, rovina, tl. 10-15 cm,do 500m2</t>
  </si>
  <si>
    <t>1,80*1,30</t>
  </si>
  <si>
    <t>Ornice pro pozemkové úpravy</t>
  </si>
  <si>
    <t>1,80*1,30*0,13</t>
  </si>
  <si>
    <t>Založení trávníku parkového výsevem v rovině</t>
  </si>
  <si>
    <t>Podkladní vrstvy komunikací a zpevněných ploch</t>
  </si>
  <si>
    <t>Podklad ze štěrkodrti po zhutnění tloušťky 15 cm,nos.vrstva kam.2-5+4-8 mm(1:1)</t>
  </si>
  <si>
    <t>Dlažby a předlažby pozemních komunikací a zpevněných ploch</t>
  </si>
  <si>
    <t>Kladení zámkové dlažby tl. 6 cm do drtě tl. 3 cm</t>
  </si>
  <si>
    <t>Dlažba BEST BEATON přírodní  20x16,5x6</t>
  </si>
  <si>
    <t>236,3746-1,48</t>
  </si>
  <si>
    <t>;ztratné 1%; 2,348946</t>
  </si>
  <si>
    <t>Dlažba BEST KLASIKO červená pro nevidomé 20x10x6</t>
  </si>
  <si>
    <t>(5,50-1,80)*0,40</t>
  </si>
  <si>
    <t>Doplňující konstrukce a práce na pozemních komunikacích a zpevněných plochách</t>
  </si>
  <si>
    <t>Osazení záhon.obrubníků do lože z C 12/15 s opěrou</t>
  </si>
  <si>
    <t>68,41+1,80</t>
  </si>
  <si>
    <t>cena včetně dodávky obrubníků</t>
  </si>
  <si>
    <t>Přesun hmot, pozemní komunikace, kryt dlážděný</t>
  </si>
  <si>
    <t>Přesuny sutí</t>
  </si>
  <si>
    <t>Poplatek za skládku suti - beton</t>
  </si>
  <si>
    <t>32,9426+2,7364</t>
  </si>
  <si>
    <t>Vodorovné přemístění suti na skládku do 6000 m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</si>
  <si>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</si>
  <si>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</si>
  <si>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</si>
  <si>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</si>
  <si>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</si>
  <si>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</si>
  <si>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</si>
  <si>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m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</si>
  <si>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</si>
  <si>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</si>
  <si>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</si>
  <si>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</si>
  <si>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</si>
  <si>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</si>
  <si>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</si>
  <si>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</si>
  <si>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</si>
  <si>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</si>
  <si>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</si>
  <si>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</si>
  <si>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Ing. Josef Čermák</t>
  </si>
  <si>
    <t>Celkem</t>
  </si>
  <si>
    <t>Hmotnost (t)</t>
  </si>
  <si>
    <t>Cenová</t>
  </si>
  <si>
    <t>soustava</t>
  </si>
  <si>
    <t>RTS I / 2016</t>
  </si>
  <si>
    <t>0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</si>
  <si>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</si>
  <si>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</si>
  <si>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</si>
  <si>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</si>
  <si>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</si>
  <si>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</si>
  <si>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</si>
  <si>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</si>
  <si>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</si>
  <si>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</si>
  <si>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</si>
  <si>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</si>
  <si>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16_</t>
  </si>
  <si>
    <t>18_</t>
  </si>
  <si>
    <t>56_</t>
  </si>
  <si>
    <t>59_</t>
  </si>
  <si>
    <t>91_</t>
  </si>
  <si>
    <t>S_</t>
  </si>
  <si>
    <t>1_</t>
  </si>
  <si>
    <t>5_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</si>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</sst>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0"/>
      <name val="Arial"/>
      <family val="2"/>
    </font>
    <font>
      <i/>
      <sz val="10"/>
      <color indexed="63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12" fillId="3" borderId="17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" fontId="14" fillId="0" borderId="17" xfId="0" applyNumberFormat="1" applyFont="1" applyFill="1" applyBorder="1" applyAlignment="1" applyProtection="1">
      <alignment horizontal="right" vertical="center"/>
      <protection/>
    </xf>
    <xf numFmtId="49" fontId="14" fillId="0" borderId="17" xfId="0" applyNumberFormat="1" applyFont="1" applyFill="1" applyBorder="1" applyAlignment="1" applyProtection="1">
      <alignment horizontal="right" vertical="center"/>
      <protection/>
    </xf>
    <xf numFmtId="4" fontId="14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3" fillId="3" borderId="26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16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14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26" xfId="0" applyNumberFormat="1" applyFont="1" applyFill="1" applyBorder="1" applyAlignment="1" applyProtection="1">
      <alignment horizontal="left" vertical="center"/>
      <protection/>
    </xf>
    <xf numFmtId="49" fontId="13" fillId="3" borderId="25" xfId="0" applyNumberFormat="1" applyFont="1" applyFill="1" applyBorder="1" applyAlignment="1" applyProtection="1">
      <alignment horizontal="left" vertical="center"/>
      <protection/>
    </xf>
    <xf numFmtId="0" fontId="13" fillId="3" borderId="35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0" fontId="14" fillId="0" borderId="3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29" xfId="0" applyNumberFormat="1" applyFont="1" applyFill="1" applyBorder="1" applyAlignment="1" applyProtection="1">
      <alignment horizontal="left" vertical="center"/>
      <protection/>
    </xf>
    <xf numFmtId="0" fontId="14" fillId="0" borderId="4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tabSelected="1" workbookViewId="0" topLeftCell="A1">
      <selection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73.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11.57421875" style="0" hidden="1" customWidth="1"/>
    <col min="15" max="47" width="12.140625" style="0" hidden="1" customWidth="1"/>
  </cols>
  <sheetData>
    <row r="1" spans="1:13" ht="72.9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12.75">
      <c r="A2" s="62" t="s">
        <v>1</v>
      </c>
      <c r="B2" s="63"/>
      <c r="C2" s="63"/>
      <c r="D2" s="66" t="s">
        <v>50</v>
      </c>
      <c r="E2" s="68" t="s">
        <v>97</v>
      </c>
      <c r="F2" s="63"/>
      <c r="G2" s="68"/>
      <c r="H2" s="63"/>
      <c r="I2" s="69" t="s">
        <v>112</v>
      </c>
      <c r="J2" s="69"/>
      <c r="K2" s="63"/>
      <c r="L2" s="63"/>
      <c r="M2" s="70"/>
      <c r="N2" s="34"/>
    </row>
    <row r="3" spans="1:14" ht="12.75">
      <c r="A3" s="64"/>
      <c r="B3" s="65"/>
      <c r="C3" s="65"/>
      <c r="D3" s="67"/>
      <c r="E3" s="65"/>
      <c r="F3" s="65"/>
      <c r="G3" s="65"/>
      <c r="H3" s="65"/>
      <c r="I3" s="65"/>
      <c r="J3" s="65"/>
      <c r="K3" s="65"/>
      <c r="L3" s="65"/>
      <c r="M3" s="71"/>
      <c r="N3" s="34"/>
    </row>
    <row r="4" spans="1:14" ht="12.75">
      <c r="A4" s="72" t="s">
        <v>2</v>
      </c>
      <c r="B4" s="65"/>
      <c r="C4" s="65"/>
      <c r="D4" s="73" t="s">
        <v>51</v>
      </c>
      <c r="E4" s="74" t="s">
        <v>98</v>
      </c>
      <c r="F4" s="65"/>
      <c r="G4" s="74" t="s">
        <v>6</v>
      </c>
      <c r="H4" s="65"/>
      <c r="I4" s="73" t="s">
        <v>113</v>
      </c>
      <c r="J4" s="73"/>
      <c r="K4" s="65"/>
      <c r="L4" s="65"/>
      <c r="M4" s="71"/>
      <c r="N4" s="34"/>
    </row>
    <row r="5" spans="1:14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71"/>
      <c r="N5" s="34"/>
    </row>
    <row r="6" spans="1:14" ht="12.75">
      <c r="A6" s="72" t="s">
        <v>3</v>
      </c>
      <c r="B6" s="65"/>
      <c r="C6" s="65"/>
      <c r="D6" s="73" t="s">
        <v>52</v>
      </c>
      <c r="E6" s="74" t="s">
        <v>99</v>
      </c>
      <c r="F6" s="65"/>
      <c r="G6" s="65"/>
      <c r="H6" s="65"/>
      <c r="I6" s="73" t="s">
        <v>114</v>
      </c>
      <c r="J6" s="73"/>
      <c r="K6" s="65"/>
      <c r="L6" s="65"/>
      <c r="M6" s="71"/>
      <c r="N6" s="34"/>
    </row>
    <row r="7" spans="1:14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71"/>
      <c r="N7" s="34"/>
    </row>
    <row r="8" spans="1:14" ht="12.75">
      <c r="A8" s="72" t="s">
        <v>4</v>
      </c>
      <c r="B8" s="65"/>
      <c r="C8" s="65"/>
      <c r="D8" s="73"/>
      <c r="E8" s="74" t="s">
        <v>100</v>
      </c>
      <c r="F8" s="65"/>
      <c r="G8" s="77">
        <v>42622</v>
      </c>
      <c r="H8" s="65"/>
      <c r="I8" s="73" t="s">
        <v>115</v>
      </c>
      <c r="J8" s="73" t="s">
        <v>117</v>
      </c>
      <c r="K8" s="65"/>
      <c r="L8" s="65"/>
      <c r="M8" s="71"/>
      <c r="N8" s="34"/>
    </row>
    <row r="9" spans="1:14" ht="12.7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8"/>
      <c r="N9" s="34"/>
    </row>
    <row r="10" spans="1:14" ht="12.75">
      <c r="A10" s="1" t="s">
        <v>5</v>
      </c>
      <c r="B10" s="10" t="s">
        <v>26</v>
      </c>
      <c r="C10" s="10" t="s">
        <v>27</v>
      </c>
      <c r="D10" s="10" t="s">
        <v>53</v>
      </c>
      <c r="E10" s="10" t="s">
        <v>101</v>
      </c>
      <c r="F10" s="17" t="s">
        <v>106</v>
      </c>
      <c r="G10" s="22" t="s">
        <v>107</v>
      </c>
      <c r="H10" s="79" t="s">
        <v>109</v>
      </c>
      <c r="I10" s="80"/>
      <c r="J10" s="81"/>
      <c r="K10" s="79" t="s">
        <v>119</v>
      </c>
      <c r="L10" s="81"/>
      <c r="M10" s="29" t="s">
        <v>120</v>
      </c>
      <c r="N10" s="35"/>
    </row>
    <row r="11" spans="1:24" ht="12.75">
      <c r="A11" s="2" t="s">
        <v>6</v>
      </c>
      <c r="B11" s="11" t="s">
        <v>6</v>
      </c>
      <c r="C11" s="11" t="s">
        <v>6</v>
      </c>
      <c r="D11" s="15" t="s">
        <v>54</v>
      </c>
      <c r="E11" s="11" t="s">
        <v>6</v>
      </c>
      <c r="F11" s="11" t="s">
        <v>6</v>
      </c>
      <c r="G11" s="23" t="s">
        <v>108</v>
      </c>
      <c r="H11" s="24" t="s">
        <v>110</v>
      </c>
      <c r="I11" s="25" t="s">
        <v>116</v>
      </c>
      <c r="J11" s="26" t="s">
        <v>118</v>
      </c>
      <c r="K11" s="24" t="s">
        <v>107</v>
      </c>
      <c r="L11" s="26" t="s">
        <v>118</v>
      </c>
      <c r="M11" s="30" t="s">
        <v>121</v>
      </c>
      <c r="N11" s="35"/>
      <c r="P11" s="28" t="s">
        <v>124</v>
      </c>
      <c r="Q11" s="28" t="s">
        <v>125</v>
      </c>
      <c r="R11" s="28" t="s">
        <v>127</v>
      </c>
      <c r="S11" s="28" t="s">
        <v>128</v>
      </c>
      <c r="T11" s="28" t="s">
        <v>129</v>
      </c>
      <c r="U11" s="28" t="s">
        <v>130</v>
      </c>
      <c r="V11" s="28" t="s">
        <v>131</v>
      </c>
      <c r="W11" s="28" t="s">
        <v>132</v>
      </c>
      <c r="X11" s="28" t="s">
        <v>133</v>
      </c>
    </row>
    <row r="12" spans="1:37" ht="12.75">
      <c r="A12" s="3"/>
      <c r="B12" s="12"/>
      <c r="C12" s="12" t="s">
        <v>17</v>
      </c>
      <c r="D12" s="82" t="s">
        <v>55</v>
      </c>
      <c r="E12" s="83"/>
      <c r="F12" s="83"/>
      <c r="G12" s="83"/>
      <c r="H12" s="38">
        <f>SUM(H13:H19)</f>
        <v>0</v>
      </c>
      <c r="I12" s="38">
        <f>SUM(I13:I19)</f>
        <v>0</v>
      </c>
      <c r="J12" s="38">
        <f>H12+I12</f>
        <v>0</v>
      </c>
      <c r="K12" s="27"/>
      <c r="L12" s="38">
        <f>SUM(L13:L19)</f>
        <v>73.87326584</v>
      </c>
      <c r="M12" s="27"/>
      <c r="P12" s="39">
        <f>IF(Q12="PR",J12,SUM(O13:O19))</f>
        <v>0</v>
      </c>
      <c r="Q12" s="28" t="s">
        <v>126</v>
      </c>
      <c r="R12" s="39">
        <f>IF(Q12="HS",H12,0)</f>
        <v>0</v>
      </c>
      <c r="S12" s="39">
        <f>IF(Q12="HS",I12-P12,0)</f>
        <v>0</v>
      </c>
      <c r="T12" s="39">
        <f>IF(Q12="PS",H12,0)</f>
        <v>0</v>
      </c>
      <c r="U12" s="39">
        <f>IF(Q12="PS",I12-P12,0)</f>
        <v>0</v>
      </c>
      <c r="V12" s="39">
        <f>IF(Q12="MP",H12,0)</f>
        <v>0</v>
      </c>
      <c r="W12" s="39">
        <f>IF(Q12="MP",I12-P12,0)</f>
        <v>0</v>
      </c>
      <c r="X12" s="39">
        <f>IF(Q12="OM",H12,0)</f>
        <v>0</v>
      </c>
      <c r="Y12" s="28"/>
      <c r="AI12" s="39">
        <f>SUM(Z13:Z19)</f>
        <v>0</v>
      </c>
      <c r="AJ12" s="39">
        <f>SUM(AA13:AA19)</f>
        <v>0</v>
      </c>
      <c r="AK12" s="39">
        <f>SUM(AB13:AB19)</f>
        <v>0</v>
      </c>
    </row>
    <row r="13" spans="1:43" ht="12.75">
      <c r="A13" s="4" t="s">
        <v>7</v>
      </c>
      <c r="B13" s="4"/>
      <c r="C13" s="4" t="s">
        <v>28</v>
      </c>
      <c r="D13" s="4" t="s">
        <v>56</v>
      </c>
      <c r="E13" s="4" t="s">
        <v>102</v>
      </c>
      <c r="F13" s="18">
        <v>23.8714</v>
      </c>
      <c r="G13" s="18">
        <v>0</v>
      </c>
      <c r="H13" s="18">
        <f>F13*AE13</f>
        <v>0</v>
      </c>
      <c r="I13" s="18">
        <f>J13-H13</f>
        <v>0</v>
      </c>
      <c r="J13" s="18">
        <f>F13*G13</f>
        <v>0</v>
      </c>
      <c r="K13" s="18">
        <v>1.6</v>
      </c>
      <c r="L13" s="18">
        <f>F13*K13</f>
        <v>38.19424</v>
      </c>
      <c r="M13" s="31" t="s">
        <v>122</v>
      </c>
      <c r="N13" s="31" t="s">
        <v>7</v>
      </c>
      <c r="O13" s="18">
        <f>IF(N13="5",I13,0)</f>
        <v>0</v>
      </c>
      <c r="Z13" s="18">
        <f>IF(AD13=0,J13,0)</f>
        <v>0</v>
      </c>
      <c r="AA13" s="18">
        <f>IF(AD13=15,J13,0)</f>
        <v>0</v>
      </c>
      <c r="AB13" s="18">
        <f>IF(AD13=21,J13,0)</f>
        <v>0</v>
      </c>
      <c r="AD13" s="36">
        <v>21</v>
      </c>
      <c r="AE13" s="36">
        <f>G13*0</f>
        <v>0</v>
      </c>
      <c r="AF13" s="36">
        <f>G13*(1-0)</f>
        <v>0</v>
      </c>
      <c r="AM13" s="36">
        <f>F13*AE13</f>
        <v>0</v>
      </c>
      <c r="AN13" s="36">
        <f>F13*AF13</f>
        <v>0</v>
      </c>
      <c r="AO13" s="37" t="s">
        <v>134</v>
      </c>
      <c r="AP13" s="37" t="s">
        <v>142</v>
      </c>
      <c r="AQ13" s="28" t="s">
        <v>145</v>
      </c>
    </row>
    <row r="14" spans="4:6" ht="12.75">
      <c r="D14" s="16" t="s">
        <v>57</v>
      </c>
      <c r="F14" s="19">
        <v>23.8714</v>
      </c>
    </row>
    <row r="15" spans="1:43" ht="12.75">
      <c r="A15" s="4" t="s">
        <v>8</v>
      </c>
      <c r="B15" s="4"/>
      <c r="C15" s="4" t="s">
        <v>29</v>
      </c>
      <c r="D15" s="4" t="s">
        <v>58</v>
      </c>
      <c r="E15" s="4" t="s">
        <v>103</v>
      </c>
      <c r="F15" s="18">
        <v>238.71468</v>
      </c>
      <c r="G15" s="18">
        <v>0</v>
      </c>
      <c r="H15" s="18">
        <f>F15*AE15</f>
        <v>0</v>
      </c>
      <c r="I15" s="18">
        <f>J15-H15</f>
        <v>0</v>
      </c>
      <c r="J15" s="18">
        <f>F15*G15</f>
        <v>0</v>
      </c>
      <c r="K15" s="18">
        <v>0.138</v>
      </c>
      <c r="L15" s="18">
        <f>F15*K15</f>
        <v>32.94262584</v>
      </c>
      <c r="M15" s="31" t="s">
        <v>122</v>
      </c>
      <c r="N15" s="31" t="s">
        <v>7</v>
      </c>
      <c r="O15" s="18">
        <f>IF(N15="5",I15,0)</f>
        <v>0</v>
      </c>
      <c r="Z15" s="18">
        <f>IF(AD15=0,J15,0)</f>
        <v>0</v>
      </c>
      <c r="AA15" s="18">
        <f>IF(AD15=15,J15,0)</f>
        <v>0</v>
      </c>
      <c r="AB15" s="18">
        <f>IF(AD15=21,J15,0)</f>
        <v>0</v>
      </c>
      <c r="AD15" s="36">
        <v>21</v>
      </c>
      <c r="AE15" s="36">
        <f>G15*0</f>
        <v>0</v>
      </c>
      <c r="AF15" s="36">
        <f>G15*(1-0)</f>
        <v>0</v>
      </c>
      <c r="AM15" s="36">
        <f>F15*AE15</f>
        <v>0</v>
      </c>
      <c r="AN15" s="36">
        <f>F15*AF15</f>
        <v>0</v>
      </c>
      <c r="AO15" s="37" t="s">
        <v>134</v>
      </c>
      <c r="AP15" s="37" t="s">
        <v>142</v>
      </c>
      <c r="AQ15" s="28" t="s">
        <v>145</v>
      </c>
    </row>
    <row r="16" spans="4:6" ht="12.75">
      <c r="D16" s="16" t="s">
        <v>59</v>
      </c>
      <c r="F16" s="19">
        <v>253.5308</v>
      </c>
    </row>
    <row r="17" spans="4:6" ht="12.75">
      <c r="D17" s="16" t="s">
        <v>60</v>
      </c>
      <c r="F17" s="19">
        <v>-11.854</v>
      </c>
    </row>
    <row r="18" spans="4:6" ht="12.75">
      <c r="D18" s="16" t="s">
        <v>61</v>
      </c>
      <c r="F18" s="19">
        <v>-2.96212</v>
      </c>
    </row>
    <row r="19" spans="1:43" ht="12.75">
      <c r="A19" s="4" t="s">
        <v>9</v>
      </c>
      <c r="B19" s="4"/>
      <c r="C19" s="4" t="s">
        <v>30</v>
      </c>
      <c r="D19" s="4" t="s">
        <v>62</v>
      </c>
      <c r="E19" s="4" t="s">
        <v>104</v>
      </c>
      <c r="F19" s="18">
        <v>68.41</v>
      </c>
      <c r="G19" s="18">
        <v>0</v>
      </c>
      <c r="H19" s="18">
        <f>F19*AE19</f>
        <v>0</v>
      </c>
      <c r="I19" s="18">
        <f>J19-H19</f>
        <v>0</v>
      </c>
      <c r="J19" s="18">
        <f>F19*G19</f>
        <v>0</v>
      </c>
      <c r="K19" s="18">
        <v>0.04</v>
      </c>
      <c r="L19" s="18">
        <f>F19*K19</f>
        <v>2.7363999999999997</v>
      </c>
      <c r="M19" s="31" t="s">
        <v>122</v>
      </c>
      <c r="N19" s="31" t="s">
        <v>7</v>
      </c>
      <c r="O19" s="18">
        <f>IF(N19="5",I19,0)</f>
        <v>0</v>
      </c>
      <c r="Z19" s="18">
        <f>IF(AD19=0,J19,0)</f>
        <v>0</v>
      </c>
      <c r="AA19" s="18">
        <f>IF(AD19=15,J19,0)</f>
        <v>0</v>
      </c>
      <c r="AB19" s="18">
        <f>IF(AD19=21,J19,0)</f>
        <v>0</v>
      </c>
      <c r="AD19" s="36">
        <v>21</v>
      </c>
      <c r="AE19" s="36">
        <f>G19*0</f>
        <v>0</v>
      </c>
      <c r="AF19" s="36">
        <f>G19*(1-0)</f>
        <v>0</v>
      </c>
      <c r="AM19" s="36">
        <f>F19*AE19</f>
        <v>0</v>
      </c>
      <c r="AN19" s="36">
        <f>F19*AF19</f>
        <v>0</v>
      </c>
      <c r="AO19" s="37" t="s">
        <v>134</v>
      </c>
      <c r="AP19" s="37" t="s">
        <v>142</v>
      </c>
      <c r="AQ19" s="28" t="s">
        <v>145</v>
      </c>
    </row>
    <row r="20" spans="4:6" ht="12.75">
      <c r="D20" s="16" t="s">
        <v>63</v>
      </c>
      <c r="F20" s="19">
        <v>68.41</v>
      </c>
    </row>
    <row r="21" spans="1:37" ht="12.75">
      <c r="A21" s="5"/>
      <c r="B21" s="13"/>
      <c r="C21" s="13" t="s">
        <v>18</v>
      </c>
      <c r="D21" s="84" t="s">
        <v>64</v>
      </c>
      <c r="E21" s="85"/>
      <c r="F21" s="85"/>
      <c r="G21" s="85"/>
      <c r="H21" s="39">
        <f>SUM(H22:H22)</f>
        <v>0</v>
      </c>
      <c r="I21" s="39">
        <f>SUM(I22:I22)</f>
        <v>0</v>
      </c>
      <c r="J21" s="39">
        <f>H21+I21</f>
        <v>0</v>
      </c>
      <c r="K21" s="28"/>
      <c r="L21" s="39">
        <f>SUM(L22:L22)</f>
        <v>0</v>
      </c>
      <c r="M21" s="28"/>
      <c r="P21" s="39">
        <f>IF(Q21="PR",J21,SUM(O22:O22))</f>
        <v>0</v>
      </c>
      <c r="Q21" s="28" t="s">
        <v>126</v>
      </c>
      <c r="R21" s="39">
        <f>IF(Q21="HS",H21,0)</f>
        <v>0</v>
      </c>
      <c r="S21" s="39">
        <f>IF(Q21="HS",I21-P21,0)</f>
        <v>0</v>
      </c>
      <c r="T21" s="39">
        <f>IF(Q21="PS",H21,0)</f>
        <v>0</v>
      </c>
      <c r="U21" s="39">
        <f>IF(Q21="PS",I21-P21,0)</f>
        <v>0</v>
      </c>
      <c r="V21" s="39">
        <f>IF(Q21="MP",H21,0)</f>
        <v>0</v>
      </c>
      <c r="W21" s="39">
        <f>IF(Q21="MP",I21-P21,0)</f>
        <v>0</v>
      </c>
      <c r="X21" s="39">
        <f>IF(Q21="OM",H21,0)</f>
        <v>0</v>
      </c>
      <c r="Y21" s="28"/>
      <c r="AI21" s="39">
        <f>SUM(Z22:Z22)</f>
        <v>0</v>
      </c>
      <c r="AJ21" s="39">
        <f>SUM(AA22:AA22)</f>
        <v>0</v>
      </c>
      <c r="AK21" s="39">
        <f>SUM(AB22:AB22)</f>
        <v>0</v>
      </c>
    </row>
    <row r="22" spans="1:43" ht="12.75">
      <c r="A22" s="4" t="s">
        <v>10</v>
      </c>
      <c r="B22" s="4"/>
      <c r="C22" s="4" t="s">
        <v>31</v>
      </c>
      <c r="D22" s="4" t="s">
        <v>65</v>
      </c>
      <c r="E22" s="4" t="s">
        <v>102</v>
      </c>
      <c r="F22" s="18">
        <v>26.00121</v>
      </c>
      <c r="G22" s="18">
        <v>0</v>
      </c>
      <c r="H22" s="18">
        <f>F22*AE22</f>
        <v>0</v>
      </c>
      <c r="I22" s="18">
        <f>J22-H22</f>
        <v>0</v>
      </c>
      <c r="J22" s="18">
        <f>F22*G22</f>
        <v>0</v>
      </c>
      <c r="K22" s="18">
        <v>0</v>
      </c>
      <c r="L22" s="18">
        <f>F22*K22</f>
        <v>0</v>
      </c>
      <c r="M22" s="31" t="s">
        <v>122</v>
      </c>
      <c r="N22" s="31" t="s">
        <v>7</v>
      </c>
      <c r="O22" s="18">
        <f>IF(N22="5",I22,0)</f>
        <v>0</v>
      </c>
      <c r="Z22" s="18">
        <f>IF(AD22=0,J22,0)</f>
        <v>0</v>
      </c>
      <c r="AA22" s="18">
        <f>IF(AD22=15,J22,0)</f>
        <v>0</v>
      </c>
      <c r="AB22" s="18">
        <f>IF(AD22=21,J22,0)</f>
        <v>0</v>
      </c>
      <c r="AD22" s="36">
        <v>21</v>
      </c>
      <c r="AE22" s="36">
        <f>G22*0</f>
        <v>0</v>
      </c>
      <c r="AF22" s="36">
        <f>G22*(1-0)</f>
        <v>0</v>
      </c>
      <c r="AM22" s="36">
        <f>F22*AE22</f>
        <v>0</v>
      </c>
      <c r="AN22" s="36">
        <f>F22*AF22</f>
        <v>0</v>
      </c>
      <c r="AO22" s="37" t="s">
        <v>135</v>
      </c>
      <c r="AP22" s="37" t="s">
        <v>142</v>
      </c>
      <c r="AQ22" s="28" t="s">
        <v>145</v>
      </c>
    </row>
    <row r="23" spans="4:6" ht="12.75">
      <c r="D23" s="16" t="s">
        <v>66</v>
      </c>
      <c r="F23" s="19">
        <v>26.00121</v>
      </c>
    </row>
    <row r="24" spans="1:37" ht="12.75">
      <c r="A24" s="5"/>
      <c r="B24" s="13"/>
      <c r="C24" s="13" t="s">
        <v>22</v>
      </c>
      <c r="D24" s="84" t="s">
        <v>67</v>
      </c>
      <c r="E24" s="85"/>
      <c r="F24" s="85"/>
      <c r="G24" s="85"/>
      <c r="H24" s="39">
        <f>SUM(H25:H27)</f>
        <v>0</v>
      </c>
      <c r="I24" s="39">
        <f>SUM(I25:I27)</f>
        <v>0</v>
      </c>
      <c r="J24" s="39">
        <f>H24+I24</f>
        <v>0</v>
      </c>
      <c r="K24" s="28"/>
      <c r="L24" s="39">
        <f>SUM(L25:L27)</f>
        <v>0</v>
      </c>
      <c r="M24" s="28"/>
      <c r="P24" s="39">
        <f>IF(Q24="PR",J24,SUM(O25:O27))</f>
        <v>0</v>
      </c>
      <c r="Q24" s="28" t="s">
        <v>126</v>
      </c>
      <c r="R24" s="39">
        <f>IF(Q24="HS",H24,0)</f>
        <v>0</v>
      </c>
      <c r="S24" s="39">
        <f>IF(Q24="HS",I24-P24,0)</f>
        <v>0</v>
      </c>
      <c r="T24" s="39">
        <f>IF(Q24="PS",H24,0)</f>
        <v>0</v>
      </c>
      <c r="U24" s="39">
        <f>IF(Q24="PS",I24-P24,0)</f>
        <v>0</v>
      </c>
      <c r="V24" s="39">
        <f>IF(Q24="MP",H24,0)</f>
        <v>0</v>
      </c>
      <c r="W24" s="39">
        <f>IF(Q24="MP",I24-P24,0)</f>
        <v>0</v>
      </c>
      <c r="X24" s="39">
        <f>IF(Q24="OM",H24,0)</f>
        <v>0</v>
      </c>
      <c r="Y24" s="28"/>
      <c r="AI24" s="39">
        <f>SUM(Z25:Z27)</f>
        <v>0</v>
      </c>
      <c r="AJ24" s="39">
        <f>SUM(AA25:AA27)</f>
        <v>0</v>
      </c>
      <c r="AK24" s="39">
        <f>SUM(AB25:AB27)</f>
        <v>0</v>
      </c>
    </row>
    <row r="25" spans="1:43" ht="12.75">
      <c r="A25" s="4" t="s">
        <v>11</v>
      </c>
      <c r="B25" s="4"/>
      <c r="C25" s="4" t="s">
        <v>32</v>
      </c>
      <c r="D25" s="4" t="s">
        <v>68</v>
      </c>
      <c r="E25" s="4" t="s">
        <v>102</v>
      </c>
      <c r="F25" s="18">
        <v>49.8726</v>
      </c>
      <c r="G25" s="18">
        <v>0</v>
      </c>
      <c r="H25" s="18">
        <f>F25*AE25</f>
        <v>0</v>
      </c>
      <c r="I25" s="18">
        <f>J25-H25</f>
        <v>0</v>
      </c>
      <c r="J25" s="18">
        <f>F25*G25</f>
        <v>0</v>
      </c>
      <c r="K25" s="18">
        <v>0</v>
      </c>
      <c r="L25" s="18">
        <f>F25*K25</f>
        <v>0</v>
      </c>
      <c r="M25" s="31" t="s">
        <v>122</v>
      </c>
      <c r="N25" s="31" t="s">
        <v>7</v>
      </c>
      <c r="O25" s="18">
        <f>IF(N25="5",I25,0)</f>
        <v>0</v>
      </c>
      <c r="Z25" s="18">
        <f>IF(AD25=0,J25,0)</f>
        <v>0</v>
      </c>
      <c r="AA25" s="18">
        <f>IF(AD25=15,J25,0)</f>
        <v>0</v>
      </c>
      <c r="AB25" s="18">
        <f>IF(AD25=21,J25,0)</f>
        <v>0</v>
      </c>
      <c r="AD25" s="36">
        <v>21</v>
      </c>
      <c r="AE25" s="36">
        <f>G25*0</f>
        <v>0</v>
      </c>
      <c r="AF25" s="36">
        <f>G25*(1-0)</f>
        <v>0</v>
      </c>
      <c r="AM25" s="36">
        <f>F25*AE25</f>
        <v>0</v>
      </c>
      <c r="AN25" s="36">
        <f>F25*AF25</f>
        <v>0</v>
      </c>
      <c r="AO25" s="37" t="s">
        <v>136</v>
      </c>
      <c r="AP25" s="37" t="s">
        <v>142</v>
      </c>
      <c r="AQ25" s="28" t="s">
        <v>145</v>
      </c>
    </row>
    <row r="26" spans="4:6" ht="12.75">
      <c r="D26" s="16" t="s">
        <v>69</v>
      </c>
      <c r="F26" s="19">
        <v>49.8726</v>
      </c>
    </row>
    <row r="27" spans="1:43" ht="12.75">
      <c r="A27" s="4" t="s">
        <v>12</v>
      </c>
      <c r="B27" s="4"/>
      <c r="C27" s="4" t="s">
        <v>33</v>
      </c>
      <c r="D27" s="4" t="s">
        <v>70</v>
      </c>
      <c r="E27" s="4" t="s">
        <v>102</v>
      </c>
      <c r="F27" s="18">
        <v>49.8726</v>
      </c>
      <c r="G27" s="18">
        <v>0</v>
      </c>
      <c r="H27" s="18">
        <f>F27*AE27</f>
        <v>0</v>
      </c>
      <c r="I27" s="18">
        <f>J27-H27</f>
        <v>0</v>
      </c>
      <c r="J27" s="18">
        <f>F27*G27</f>
        <v>0</v>
      </c>
      <c r="K27" s="18">
        <v>0</v>
      </c>
      <c r="L27" s="18">
        <f>F27*K27</f>
        <v>0</v>
      </c>
      <c r="M27" s="31" t="s">
        <v>122</v>
      </c>
      <c r="N27" s="31" t="s">
        <v>7</v>
      </c>
      <c r="O27" s="18">
        <f>IF(N27="5",I27,0)</f>
        <v>0</v>
      </c>
      <c r="Z27" s="18">
        <f>IF(AD27=0,J27,0)</f>
        <v>0</v>
      </c>
      <c r="AA27" s="18">
        <f>IF(AD27=15,J27,0)</f>
        <v>0</v>
      </c>
      <c r="AB27" s="18">
        <f>IF(AD27=21,J27,0)</f>
        <v>0</v>
      </c>
      <c r="AD27" s="36">
        <v>21</v>
      </c>
      <c r="AE27" s="36">
        <f>G27*0</f>
        <v>0</v>
      </c>
      <c r="AF27" s="36">
        <f>G27*(1-0)</f>
        <v>0</v>
      </c>
      <c r="AM27" s="36">
        <f>F27*AE27</f>
        <v>0</v>
      </c>
      <c r="AN27" s="36">
        <f>F27*AF27</f>
        <v>0</v>
      </c>
      <c r="AO27" s="37" t="s">
        <v>136</v>
      </c>
      <c r="AP27" s="37" t="s">
        <v>142</v>
      </c>
      <c r="AQ27" s="28" t="s">
        <v>145</v>
      </c>
    </row>
    <row r="28" spans="1:37" ht="12.75">
      <c r="A28" s="5"/>
      <c r="B28" s="13"/>
      <c r="C28" s="13" t="s">
        <v>24</v>
      </c>
      <c r="D28" s="84" t="s">
        <v>71</v>
      </c>
      <c r="E28" s="85"/>
      <c r="F28" s="85"/>
      <c r="G28" s="85"/>
      <c r="H28" s="39">
        <f>SUM(H29:H35)</f>
        <v>0</v>
      </c>
      <c r="I28" s="39">
        <f>SUM(I29:I35)</f>
        <v>0</v>
      </c>
      <c r="J28" s="39">
        <f>H28+I28</f>
        <v>0</v>
      </c>
      <c r="K28" s="28"/>
      <c r="L28" s="39">
        <f>SUM(L29:L35)</f>
        <v>0.5080140000000001</v>
      </c>
      <c r="M28" s="28"/>
      <c r="P28" s="39">
        <f>IF(Q28="PR",J28,SUM(O29:O35))</f>
        <v>0</v>
      </c>
      <c r="Q28" s="28" t="s">
        <v>126</v>
      </c>
      <c r="R28" s="39">
        <f>IF(Q28="HS",H28,0)</f>
        <v>0</v>
      </c>
      <c r="S28" s="39">
        <f>IF(Q28="HS",I28-P28,0)</f>
        <v>0</v>
      </c>
      <c r="T28" s="39">
        <f>IF(Q28="PS",H28,0)</f>
        <v>0</v>
      </c>
      <c r="U28" s="39">
        <f>IF(Q28="PS",I28-P28,0)</f>
        <v>0</v>
      </c>
      <c r="V28" s="39">
        <f>IF(Q28="MP",H28,0)</f>
        <v>0</v>
      </c>
      <c r="W28" s="39">
        <f>IF(Q28="MP",I28-P28,0)</f>
        <v>0</v>
      </c>
      <c r="X28" s="39">
        <f>IF(Q28="OM",H28,0)</f>
        <v>0</v>
      </c>
      <c r="Y28" s="28"/>
      <c r="AI28" s="39">
        <f>SUM(Z29:Z35)</f>
        <v>0</v>
      </c>
      <c r="AJ28" s="39">
        <f>SUM(AA29:AA35)</f>
        <v>0</v>
      </c>
      <c r="AK28" s="39">
        <f>SUM(AB29:AB35)</f>
        <v>0</v>
      </c>
    </row>
    <row r="29" spans="1:43" ht="12.75">
      <c r="A29" s="4" t="s">
        <v>13</v>
      </c>
      <c r="B29" s="4"/>
      <c r="C29" s="4" t="s">
        <v>34</v>
      </c>
      <c r="D29" s="4" t="s">
        <v>72</v>
      </c>
      <c r="E29" s="4" t="s">
        <v>103</v>
      </c>
      <c r="F29" s="18">
        <v>236.3746</v>
      </c>
      <c r="G29" s="18">
        <v>0</v>
      </c>
      <c r="H29" s="18">
        <f>F29*AE29</f>
        <v>0</v>
      </c>
      <c r="I29" s="18">
        <f>J29-H29</f>
        <v>0</v>
      </c>
      <c r="J29" s="18">
        <f>F29*G29</f>
        <v>0</v>
      </c>
      <c r="K29" s="18">
        <v>0</v>
      </c>
      <c r="L29" s="18">
        <f>F29*K29</f>
        <v>0</v>
      </c>
      <c r="M29" s="31" t="s">
        <v>122</v>
      </c>
      <c r="N29" s="31" t="s">
        <v>7</v>
      </c>
      <c r="O29" s="18">
        <f>IF(N29="5",I29,0)</f>
        <v>0</v>
      </c>
      <c r="Z29" s="18">
        <f>IF(AD29=0,J29,0)</f>
        <v>0</v>
      </c>
      <c r="AA29" s="18">
        <f>IF(AD29=15,J29,0)</f>
        <v>0</v>
      </c>
      <c r="AB29" s="18">
        <f>IF(AD29=21,J29,0)</f>
        <v>0</v>
      </c>
      <c r="AD29" s="36">
        <v>21</v>
      </c>
      <c r="AE29" s="36">
        <f>G29*0</f>
        <v>0</v>
      </c>
      <c r="AF29" s="36">
        <f>G29*(1-0)</f>
        <v>0</v>
      </c>
      <c r="AM29" s="36">
        <f>F29*AE29</f>
        <v>0</v>
      </c>
      <c r="AN29" s="36">
        <f>F29*AF29</f>
        <v>0</v>
      </c>
      <c r="AO29" s="37" t="s">
        <v>137</v>
      </c>
      <c r="AP29" s="37" t="s">
        <v>142</v>
      </c>
      <c r="AQ29" s="28" t="s">
        <v>145</v>
      </c>
    </row>
    <row r="30" spans="4:6" ht="12.75">
      <c r="D30" s="16" t="s">
        <v>73</v>
      </c>
      <c r="F30" s="19">
        <v>236.3746</v>
      </c>
    </row>
    <row r="31" spans="1:43" ht="12.75">
      <c r="A31" s="4" t="s">
        <v>14</v>
      </c>
      <c r="B31" s="4"/>
      <c r="C31" s="4" t="s">
        <v>35</v>
      </c>
      <c r="D31" s="4" t="s">
        <v>74</v>
      </c>
      <c r="E31" s="4" t="s">
        <v>103</v>
      </c>
      <c r="F31" s="18">
        <v>2.34</v>
      </c>
      <c r="G31" s="18">
        <v>0</v>
      </c>
      <c r="H31" s="18">
        <f>F31*AE31</f>
        <v>0</v>
      </c>
      <c r="I31" s="18">
        <f>J31-H31</f>
        <v>0</v>
      </c>
      <c r="J31" s="18">
        <f>F31*G31</f>
        <v>0</v>
      </c>
      <c r="K31" s="18">
        <v>0</v>
      </c>
      <c r="L31" s="18">
        <f>F31*K31</f>
        <v>0</v>
      </c>
      <c r="M31" s="31" t="s">
        <v>122</v>
      </c>
      <c r="N31" s="31" t="s">
        <v>7</v>
      </c>
      <c r="O31" s="18">
        <f>IF(N31="5",I31,0)</f>
        <v>0</v>
      </c>
      <c r="Z31" s="18">
        <f>IF(AD31=0,J31,0)</f>
        <v>0</v>
      </c>
      <c r="AA31" s="18">
        <f>IF(AD31=15,J31,0)</f>
        <v>0</v>
      </c>
      <c r="AB31" s="18">
        <f>IF(AD31=21,J31,0)</f>
        <v>0</v>
      </c>
      <c r="AD31" s="36">
        <v>21</v>
      </c>
      <c r="AE31" s="36">
        <f>G31*0</f>
        <v>0</v>
      </c>
      <c r="AF31" s="36">
        <f>G31*(1-0)</f>
        <v>0</v>
      </c>
      <c r="AM31" s="36">
        <f>F31*AE31</f>
        <v>0</v>
      </c>
      <c r="AN31" s="36">
        <f>F31*AF31</f>
        <v>0</v>
      </c>
      <c r="AO31" s="37" t="s">
        <v>137</v>
      </c>
      <c r="AP31" s="37" t="s">
        <v>142</v>
      </c>
      <c r="AQ31" s="28" t="s">
        <v>145</v>
      </c>
    </row>
    <row r="32" spans="4:6" ht="12.75">
      <c r="D32" s="16" t="s">
        <v>75</v>
      </c>
      <c r="F32" s="19">
        <v>2.34</v>
      </c>
    </row>
    <row r="33" spans="1:43" ht="12.75">
      <c r="A33" s="6" t="s">
        <v>15</v>
      </c>
      <c r="B33" s="6"/>
      <c r="C33" s="6" t="s">
        <v>36</v>
      </c>
      <c r="D33" s="6" t="s">
        <v>76</v>
      </c>
      <c r="E33" s="6" t="s">
        <v>102</v>
      </c>
      <c r="F33" s="20">
        <v>0.3042</v>
      </c>
      <c r="G33" s="20">
        <v>0</v>
      </c>
      <c r="H33" s="20">
        <f>F33*AE33</f>
        <v>0</v>
      </c>
      <c r="I33" s="20">
        <f>J33-H33</f>
        <v>0</v>
      </c>
      <c r="J33" s="20">
        <f>F33*G33</f>
        <v>0</v>
      </c>
      <c r="K33" s="20">
        <v>1.67</v>
      </c>
      <c r="L33" s="20">
        <f>F33*K33</f>
        <v>0.5080140000000001</v>
      </c>
      <c r="M33" s="32" t="s">
        <v>122</v>
      </c>
      <c r="N33" s="32" t="s">
        <v>123</v>
      </c>
      <c r="O33" s="20">
        <f>IF(N33="5",I33,0)</f>
        <v>0</v>
      </c>
      <c r="Z33" s="20">
        <f>IF(AD33=0,J33,0)</f>
        <v>0</v>
      </c>
      <c r="AA33" s="20">
        <f>IF(AD33=15,J33,0)</f>
        <v>0</v>
      </c>
      <c r="AB33" s="20">
        <f>IF(AD33=21,J33,0)</f>
        <v>0</v>
      </c>
      <c r="AD33" s="36">
        <v>21</v>
      </c>
      <c r="AE33" s="36">
        <f>G33*1</f>
        <v>0</v>
      </c>
      <c r="AF33" s="36">
        <f>G33*(1-1)</f>
        <v>0</v>
      </c>
      <c r="AM33" s="36">
        <f>F33*AE33</f>
        <v>0</v>
      </c>
      <c r="AN33" s="36">
        <f>F33*AF33</f>
        <v>0</v>
      </c>
      <c r="AO33" s="37" t="s">
        <v>137</v>
      </c>
      <c r="AP33" s="37" t="s">
        <v>142</v>
      </c>
      <c r="AQ33" s="28" t="s">
        <v>145</v>
      </c>
    </row>
    <row r="34" spans="4:6" ht="12.75">
      <c r="D34" s="16" t="s">
        <v>77</v>
      </c>
      <c r="F34" s="19">
        <v>0.3042</v>
      </c>
    </row>
    <row r="35" spans="1:43" ht="12.75">
      <c r="A35" s="4" t="s">
        <v>16</v>
      </c>
      <c r="B35" s="4"/>
      <c r="C35" s="4" t="s">
        <v>37</v>
      </c>
      <c r="D35" s="4" t="s">
        <v>78</v>
      </c>
      <c r="E35" s="4" t="s">
        <v>103</v>
      </c>
      <c r="F35" s="18">
        <v>2.34</v>
      </c>
      <c r="G35" s="18">
        <v>0</v>
      </c>
      <c r="H35" s="18">
        <f>F35*AE35</f>
        <v>0</v>
      </c>
      <c r="I35" s="18">
        <f>J35-H35</f>
        <v>0</v>
      </c>
      <c r="J35" s="18">
        <f>F35*G35</f>
        <v>0</v>
      </c>
      <c r="K35" s="18">
        <v>0</v>
      </c>
      <c r="L35" s="18">
        <f>F35*K35</f>
        <v>0</v>
      </c>
      <c r="M35" s="31" t="s">
        <v>122</v>
      </c>
      <c r="N35" s="31" t="s">
        <v>7</v>
      </c>
      <c r="O35" s="18">
        <f>IF(N35="5",I35,0)</f>
        <v>0</v>
      </c>
      <c r="Z35" s="18">
        <f>IF(AD35=0,J35,0)</f>
        <v>0</v>
      </c>
      <c r="AA35" s="18">
        <f>IF(AD35=15,J35,0)</f>
        <v>0</v>
      </c>
      <c r="AB35" s="18">
        <f>IF(AD35=21,J35,0)</f>
        <v>0</v>
      </c>
      <c r="AD35" s="36">
        <v>21</v>
      </c>
      <c r="AE35" s="36">
        <f>G35*0.0967536600891152</f>
        <v>0</v>
      </c>
      <c r="AF35" s="36">
        <f>G35*(1-0.0967536600891152)</f>
        <v>0</v>
      </c>
      <c r="AM35" s="36">
        <f>F35*AE35</f>
        <v>0</v>
      </c>
      <c r="AN35" s="36">
        <f>F35*AF35</f>
        <v>0</v>
      </c>
      <c r="AO35" s="37" t="s">
        <v>137</v>
      </c>
      <c r="AP35" s="37" t="s">
        <v>142</v>
      </c>
      <c r="AQ35" s="28" t="s">
        <v>145</v>
      </c>
    </row>
    <row r="36" spans="4:6" ht="12.75">
      <c r="D36" s="16" t="s">
        <v>75</v>
      </c>
      <c r="F36" s="19">
        <v>2.34</v>
      </c>
    </row>
    <row r="37" spans="1:37" ht="12.75">
      <c r="A37" s="5"/>
      <c r="B37" s="13"/>
      <c r="C37" s="13" t="s">
        <v>38</v>
      </c>
      <c r="D37" s="84" t="s">
        <v>79</v>
      </c>
      <c r="E37" s="85"/>
      <c r="F37" s="85"/>
      <c r="G37" s="85"/>
      <c r="H37" s="39">
        <f>SUM(H38:H38)</f>
        <v>0</v>
      </c>
      <c r="I37" s="39">
        <f>SUM(I38:I38)</f>
        <v>0</v>
      </c>
      <c r="J37" s="39">
        <f>H37+I37</f>
        <v>0</v>
      </c>
      <c r="K37" s="28"/>
      <c r="L37" s="39">
        <f>SUM(L38:L38)</f>
        <v>66.170705524</v>
      </c>
      <c r="M37" s="28"/>
      <c r="P37" s="39">
        <f>IF(Q37="PR",J37,SUM(O38:O38))</f>
        <v>0</v>
      </c>
      <c r="Q37" s="28" t="s">
        <v>126</v>
      </c>
      <c r="R37" s="39">
        <f>IF(Q37="HS",H37,0)</f>
        <v>0</v>
      </c>
      <c r="S37" s="39">
        <f>IF(Q37="HS",I37-P37,0)</f>
        <v>0</v>
      </c>
      <c r="T37" s="39">
        <f>IF(Q37="PS",H37,0)</f>
        <v>0</v>
      </c>
      <c r="U37" s="39">
        <f>IF(Q37="PS",I37-P37,0)</f>
        <v>0</v>
      </c>
      <c r="V37" s="39">
        <f>IF(Q37="MP",H37,0)</f>
        <v>0</v>
      </c>
      <c r="W37" s="39">
        <f>IF(Q37="MP",I37-P37,0)</f>
        <v>0</v>
      </c>
      <c r="X37" s="39">
        <f>IF(Q37="OM",H37,0)</f>
        <v>0</v>
      </c>
      <c r="Y37" s="28"/>
      <c r="AI37" s="39">
        <f>SUM(Z38:Z38)</f>
        <v>0</v>
      </c>
      <c r="AJ37" s="39">
        <f>SUM(AA38:AA38)</f>
        <v>0</v>
      </c>
      <c r="AK37" s="39">
        <f>SUM(AB38:AB38)</f>
        <v>0</v>
      </c>
    </row>
    <row r="38" spans="1:43" ht="12.75">
      <c r="A38" s="4" t="s">
        <v>17</v>
      </c>
      <c r="B38" s="4"/>
      <c r="C38" s="4" t="s">
        <v>39</v>
      </c>
      <c r="D38" s="4" t="s">
        <v>80</v>
      </c>
      <c r="E38" s="4" t="s">
        <v>103</v>
      </c>
      <c r="F38" s="18">
        <v>236.3746</v>
      </c>
      <c r="G38" s="18">
        <v>0</v>
      </c>
      <c r="H38" s="18">
        <f>F38*AE38</f>
        <v>0</v>
      </c>
      <c r="I38" s="18">
        <f>J38-H38</f>
        <v>0</v>
      </c>
      <c r="J38" s="18">
        <f>F38*G38</f>
        <v>0</v>
      </c>
      <c r="K38" s="18">
        <v>0.27994</v>
      </c>
      <c r="L38" s="18">
        <f>F38*K38</f>
        <v>66.170705524</v>
      </c>
      <c r="M38" s="31" t="s">
        <v>122</v>
      </c>
      <c r="N38" s="31" t="s">
        <v>7</v>
      </c>
      <c r="O38" s="18">
        <f>IF(N38="5",I38,0)</f>
        <v>0</v>
      </c>
      <c r="Z38" s="18">
        <f>IF(AD38=0,J38,0)</f>
        <v>0</v>
      </c>
      <c r="AA38" s="18">
        <f>IF(AD38=15,J38,0)</f>
        <v>0</v>
      </c>
      <c r="AB38" s="18">
        <f>IF(AD38=21,J38,0)</f>
        <v>0</v>
      </c>
      <c r="AD38" s="36">
        <v>21</v>
      </c>
      <c r="AE38" s="36">
        <f>G38*0.857782825414853</f>
        <v>0</v>
      </c>
      <c r="AF38" s="36">
        <f>G38*(1-0.857782825414853)</f>
        <v>0</v>
      </c>
      <c r="AM38" s="36">
        <f>F38*AE38</f>
        <v>0</v>
      </c>
      <c r="AN38" s="36">
        <f>F38*AF38</f>
        <v>0</v>
      </c>
      <c r="AO38" s="37" t="s">
        <v>138</v>
      </c>
      <c r="AP38" s="37" t="s">
        <v>143</v>
      </c>
      <c r="AQ38" s="28" t="s">
        <v>145</v>
      </c>
    </row>
    <row r="39" spans="1:37" ht="12.75">
      <c r="A39" s="5"/>
      <c r="B39" s="13"/>
      <c r="C39" s="13" t="s">
        <v>40</v>
      </c>
      <c r="D39" s="84" t="s">
        <v>81</v>
      </c>
      <c r="E39" s="85"/>
      <c r="F39" s="85"/>
      <c r="G39" s="85"/>
      <c r="H39" s="39">
        <f>SUM(H40:H44)</f>
        <v>0</v>
      </c>
      <c r="I39" s="39">
        <f>SUM(I40:I44)</f>
        <v>0</v>
      </c>
      <c r="J39" s="39">
        <f>H39+I39</f>
        <v>0</v>
      </c>
      <c r="K39" s="28"/>
      <c r="L39" s="39">
        <f>SUM(L40:L44)</f>
        <v>40.10937272</v>
      </c>
      <c r="M39" s="28"/>
      <c r="P39" s="39">
        <f>IF(Q39="PR",J39,SUM(O40:O44))</f>
        <v>0</v>
      </c>
      <c r="Q39" s="28" t="s">
        <v>126</v>
      </c>
      <c r="R39" s="39">
        <f>IF(Q39="HS",H39,0)</f>
        <v>0</v>
      </c>
      <c r="S39" s="39">
        <f>IF(Q39="HS",I39-P39,0)</f>
        <v>0</v>
      </c>
      <c r="T39" s="39">
        <f>IF(Q39="PS",H39,0)</f>
        <v>0</v>
      </c>
      <c r="U39" s="39">
        <f>IF(Q39="PS",I39-P39,0)</f>
        <v>0</v>
      </c>
      <c r="V39" s="39">
        <f>IF(Q39="MP",H39,0)</f>
        <v>0</v>
      </c>
      <c r="W39" s="39">
        <f>IF(Q39="MP",I39-P39,0)</f>
        <v>0</v>
      </c>
      <c r="X39" s="39">
        <f>IF(Q39="OM",H39,0)</f>
        <v>0</v>
      </c>
      <c r="Y39" s="28"/>
      <c r="AI39" s="39">
        <f>SUM(Z40:Z44)</f>
        <v>0</v>
      </c>
      <c r="AJ39" s="39">
        <f>SUM(AA40:AA44)</f>
        <v>0</v>
      </c>
      <c r="AK39" s="39">
        <f>SUM(AB40:AB44)</f>
        <v>0</v>
      </c>
    </row>
    <row r="40" spans="1:43" ht="12.75">
      <c r="A40" s="4" t="s">
        <v>18</v>
      </c>
      <c r="B40" s="4"/>
      <c r="C40" s="4" t="s">
        <v>41</v>
      </c>
      <c r="D40" s="4" t="s">
        <v>82</v>
      </c>
      <c r="E40" s="4" t="s">
        <v>103</v>
      </c>
      <c r="F40" s="18">
        <v>236.3746</v>
      </c>
      <c r="G40" s="18">
        <v>0</v>
      </c>
      <c r="H40" s="18">
        <f>F40*AE40</f>
        <v>0</v>
      </c>
      <c r="I40" s="18">
        <f>J40-H40</f>
        <v>0</v>
      </c>
      <c r="J40" s="18">
        <f>F40*G40</f>
        <v>0</v>
      </c>
      <c r="K40" s="18">
        <v>0.05545</v>
      </c>
      <c r="L40" s="18">
        <f>F40*K40</f>
        <v>13.106971569999999</v>
      </c>
      <c r="M40" s="31" t="s">
        <v>122</v>
      </c>
      <c r="N40" s="31" t="s">
        <v>7</v>
      </c>
      <c r="O40" s="18">
        <f>IF(N40="5",I40,0)</f>
        <v>0</v>
      </c>
      <c r="Z40" s="18">
        <f>IF(AD40=0,J40,0)</f>
        <v>0</v>
      </c>
      <c r="AA40" s="18">
        <f>IF(AD40=15,J40,0)</f>
        <v>0</v>
      </c>
      <c r="AB40" s="18">
        <f>IF(AD40=21,J40,0)</f>
        <v>0</v>
      </c>
      <c r="AD40" s="36">
        <v>21</v>
      </c>
      <c r="AE40" s="36">
        <f>G40*0.158517045140616</f>
        <v>0</v>
      </c>
      <c r="AF40" s="36">
        <f>G40*(1-0.158517045140616)</f>
        <v>0</v>
      </c>
      <c r="AM40" s="36">
        <f>F40*AE40</f>
        <v>0</v>
      </c>
      <c r="AN40" s="36">
        <f>F40*AF40</f>
        <v>0</v>
      </c>
      <c r="AO40" s="37" t="s">
        <v>139</v>
      </c>
      <c r="AP40" s="37" t="s">
        <v>143</v>
      </c>
      <c r="AQ40" s="28" t="s">
        <v>145</v>
      </c>
    </row>
    <row r="41" spans="1:43" ht="12.75">
      <c r="A41" s="6" t="s">
        <v>19</v>
      </c>
      <c r="B41" s="6"/>
      <c r="C41" s="6" t="s">
        <v>42</v>
      </c>
      <c r="D41" s="6" t="s">
        <v>83</v>
      </c>
      <c r="E41" s="6" t="s">
        <v>103</v>
      </c>
      <c r="F41" s="20">
        <v>237.24355</v>
      </c>
      <c r="G41" s="20">
        <v>0</v>
      </c>
      <c r="H41" s="20">
        <f>F41*AE41</f>
        <v>0</v>
      </c>
      <c r="I41" s="20">
        <f>J41-H41</f>
        <v>0</v>
      </c>
      <c r="J41" s="20">
        <f>F41*G41</f>
        <v>0</v>
      </c>
      <c r="K41" s="20">
        <v>0.113</v>
      </c>
      <c r="L41" s="20">
        <f>F41*K41</f>
        <v>26.80852115</v>
      </c>
      <c r="M41" s="32" t="s">
        <v>122</v>
      </c>
      <c r="N41" s="32" t="s">
        <v>123</v>
      </c>
      <c r="O41" s="20">
        <f>IF(N41="5",I41,0)</f>
        <v>0</v>
      </c>
      <c r="Z41" s="20">
        <f>IF(AD41=0,J41,0)</f>
        <v>0</v>
      </c>
      <c r="AA41" s="20">
        <f>IF(AD41=15,J41,0)</f>
        <v>0</v>
      </c>
      <c r="AB41" s="20">
        <f>IF(AD41=21,J41,0)</f>
        <v>0</v>
      </c>
      <c r="AD41" s="36">
        <v>21</v>
      </c>
      <c r="AE41" s="36">
        <f>G41*1</f>
        <v>0</v>
      </c>
      <c r="AF41" s="36">
        <f>G41*(1-1)</f>
        <v>0</v>
      </c>
      <c r="AM41" s="36">
        <f>F41*AE41</f>
        <v>0</v>
      </c>
      <c r="AN41" s="36">
        <f>F41*AF41</f>
        <v>0</v>
      </c>
      <c r="AO41" s="37" t="s">
        <v>139</v>
      </c>
      <c r="AP41" s="37" t="s">
        <v>143</v>
      </c>
      <c r="AQ41" s="28" t="s">
        <v>145</v>
      </c>
    </row>
    <row r="42" spans="4:6" ht="12.75">
      <c r="D42" s="16" t="s">
        <v>84</v>
      </c>
      <c r="F42" s="19">
        <v>234.8946</v>
      </c>
    </row>
    <row r="43" spans="4:6" ht="12.75">
      <c r="D43" s="16" t="s">
        <v>85</v>
      </c>
      <c r="F43" s="19">
        <v>2.34895</v>
      </c>
    </row>
    <row r="44" spans="1:43" ht="12.75">
      <c r="A44" s="6" t="s">
        <v>20</v>
      </c>
      <c r="B44" s="6"/>
      <c r="C44" s="6" t="s">
        <v>43</v>
      </c>
      <c r="D44" s="6" t="s">
        <v>86</v>
      </c>
      <c r="E44" s="6" t="s">
        <v>103</v>
      </c>
      <c r="F44" s="20">
        <v>1.48</v>
      </c>
      <c r="G44" s="20">
        <v>0</v>
      </c>
      <c r="H44" s="20">
        <f>F44*AE44</f>
        <v>0</v>
      </c>
      <c r="I44" s="20">
        <f>J44-H44</f>
        <v>0</v>
      </c>
      <c r="J44" s="20">
        <f>F44*G44</f>
        <v>0</v>
      </c>
      <c r="K44" s="20">
        <v>0.131</v>
      </c>
      <c r="L44" s="20">
        <f>F44*K44</f>
        <v>0.19388</v>
      </c>
      <c r="M44" s="32" t="s">
        <v>122</v>
      </c>
      <c r="N44" s="32" t="s">
        <v>123</v>
      </c>
      <c r="O44" s="20">
        <f>IF(N44="5",I44,0)</f>
        <v>0</v>
      </c>
      <c r="Z44" s="20">
        <f>IF(AD44=0,J44,0)</f>
        <v>0</v>
      </c>
      <c r="AA44" s="20">
        <f>IF(AD44=15,J44,0)</f>
        <v>0</v>
      </c>
      <c r="AB44" s="20">
        <f>IF(AD44=21,J44,0)</f>
        <v>0</v>
      </c>
      <c r="AD44" s="36">
        <v>21</v>
      </c>
      <c r="AE44" s="36">
        <f>G44*1</f>
        <v>0</v>
      </c>
      <c r="AF44" s="36">
        <f>G44*(1-1)</f>
        <v>0</v>
      </c>
      <c r="AM44" s="36">
        <f>F44*AE44</f>
        <v>0</v>
      </c>
      <c r="AN44" s="36">
        <f>F44*AF44</f>
        <v>0</v>
      </c>
      <c r="AO44" s="37" t="s">
        <v>139</v>
      </c>
      <c r="AP44" s="37" t="s">
        <v>143</v>
      </c>
      <c r="AQ44" s="28" t="s">
        <v>145</v>
      </c>
    </row>
    <row r="45" spans="4:6" ht="12.75">
      <c r="D45" s="16" t="s">
        <v>87</v>
      </c>
      <c r="F45" s="19">
        <v>1.48</v>
      </c>
    </row>
    <row r="46" spans="1:37" ht="12.75">
      <c r="A46" s="5"/>
      <c r="B46" s="13"/>
      <c r="C46" s="13" t="s">
        <v>44</v>
      </c>
      <c r="D46" s="84" t="s">
        <v>88</v>
      </c>
      <c r="E46" s="85"/>
      <c r="F46" s="85"/>
      <c r="G46" s="85"/>
      <c r="H46" s="39">
        <f>SUM(H47:H50)</f>
        <v>0</v>
      </c>
      <c r="I46" s="39">
        <f>SUM(I47:I50)</f>
        <v>0</v>
      </c>
      <c r="J46" s="39">
        <f>H46+I46</f>
        <v>0</v>
      </c>
      <c r="K46" s="28"/>
      <c r="L46" s="39">
        <f>SUM(L47:L50)</f>
        <v>8.2096553</v>
      </c>
      <c r="M46" s="28"/>
      <c r="P46" s="39">
        <f>IF(Q46="PR",J46,SUM(O47:O50))</f>
        <v>0</v>
      </c>
      <c r="Q46" s="28" t="s">
        <v>126</v>
      </c>
      <c r="R46" s="39">
        <f>IF(Q46="HS",H46,0)</f>
        <v>0</v>
      </c>
      <c r="S46" s="39">
        <f>IF(Q46="HS",I46-P46,0)</f>
        <v>0</v>
      </c>
      <c r="T46" s="39">
        <f>IF(Q46="PS",H46,0)</f>
        <v>0</v>
      </c>
      <c r="U46" s="39">
        <f>IF(Q46="PS",I46-P46,0)</f>
        <v>0</v>
      </c>
      <c r="V46" s="39">
        <f>IF(Q46="MP",H46,0)</f>
        <v>0</v>
      </c>
      <c r="W46" s="39">
        <f>IF(Q46="MP",I46-P46,0)</f>
        <v>0</v>
      </c>
      <c r="X46" s="39">
        <f>IF(Q46="OM",H46,0)</f>
        <v>0</v>
      </c>
      <c r="Y46" s="28"/>
      <c r="AI46" s="39">
        <f>SUM(Z47:Z50)</f>
        <v>0</v>
      </c>
      <c r="AJ46" s="39">
        <f>SUM(AA47:AA50)</f>
        <v>0</v>
      </c>
      <c r="AK46" s="39">
        <f>SUM(AB47:AB50)</f>
        <v>0</v>
      </c>
    </row>
    <row r="47" spans="1:43" ht="12.75">
      <c r="A47" s="4" t="s">
        <v>21</v>
      </c>
      <c r="B47" s="4"/>
      <c r="C47" s="4" t="s">
        <v>45</v>
      </c>
      <c r="D47" s="4" t="s">
        <v>89</v>
      </c>
      <c r="E47" s="4" t="s">
        <v>104</v>
      </c>
      <c r="F47" s="18">
        <v>70.21</v>
      </c>
      <c r="G47" s="18">
        <v>0</v>
      </c>
      <c r="H47" s="18">
        <f>F47*AE47</f>
        <v>0</v>
      </c>
      <c r="I47" s="18">
        <f>J47-H47</f>
        <v>0</v>
      </c>
      <c r="J47" s="18">
        <f>F47*G47</f>
        <v>0</v>
      </c>
      <c r="K47" s="18">
        <v>0.11693</v>
      </c>
      <c r="L47" s="18">
        <f>F47*K47</f>
        <v>8.2096553</v>
      </c>
      <c r="M47" s="31" t="s">
        <v>122</v>
      </c>
      <c r="N47" s="31" t="s">
        <v>7</v>
      </c>
      <c r="O47" s="18">
        <f>IF(N47="5",I47,0)</f>
        <v>0</v>
      </c>
      <c r="Z47" s="18">
        <f>IF(AD47=0,J47,0)</f>
        <v>0</v>
      </c>
      <c r="AA47" s="18">
        <f>IF(AD47=15,J47,0)</f>
        <v>0</v>
      </c>
      <c r="AB47" s="18">
        <f>IF(AD47=21,J47,0)</f>
        <v>0</v>
      </c>
      <c r="AD47" s="36">
        <v>21</v>
      </c>
      <c r="AE47" s="36">
        <f>G47*0.756057359485742</f>
        <v>0</v>
      </c>
      <c r="AF47" s="36">
        <f>G47*(1-0.756057359485742)</f>
        <v>0</v>
      </c>
      <c r="AM47" s="36">
        <f>F47*AE47</f>
        <v>0</v>
      </c>
      <c r="AN47" s="36">
        <f>F47*AF47</f>
        <v>0</v>
      </c>
      <c r="AO47" s="37" t="s">
        <v>140</v>
      </c>
      <c r="AP47" s="37" t="s">
        <v>144</v>
      </c>
      <c r="AQ47" s="28" t="s">
        <v>145</v>
      </c>
    </row>
    <row r="48" spans="4:6" ht="12.75">
      <c r="D48" s="16" t="s">
        <v>90</v>
      </c>
      <c r="F48" s="19">
        <v>70.21</v>
      </c>
    </row>
    <row r="49" spans="3:13" ht="12.75">
      <c r="C49" s="14" t="s">
        <v>25</v>
      </c>
      <c r="D49" s="86" t="s">
        <v>91</v>
      </c>
      <c r="E49" s="87"/>
      <c r="F49" s="87"/>
      <c r="G49" s="87"/>
      <c r="H49" s="87"/>
      <c r="I49" s="87"/>
      <c r="J49" s="87"/>
      <c r="K49" s="87"/>
      <c r="L49" s="87"/>
      <c r="M49" s="87"/>
    </row>
    <row r="50" spans="1:43" ht="12.75">
      <c r="A50" s="4" t="s">
        <v>22</v>
      </c>
      <c r="B50" s="4"/>
      <c r="C50" s="4" t="s">
        <v>46</v>
      </c>
      <c r="D50" s="4" t="s">
        <v>92</v>
      </c>
      <c r="E50" s="4" t="s">
        <v>105</v>
      </c>
      <c r="F50" s="18">
        <v>188.846</v>
      </c>
      <c r="G50" s="18">
        <v>0</v>
      </c>
      <c r="H50" s="18">
        <f>F50*AE50</f>
        <v>0</v>
      </c>
      <c r="I50" s="18">
        <f>J50-H50</f>
        <v>0</v>
      </c>
      <c r="J50" s="18">
        <f>F50*G50</f>
        <v>0</v>
      </c>
      <c r="K50" s="18">
        <v>0</v>
      </c>
      <c r="L50" s="18">
        <f>F50*K50</f>
        <v>0</v>
      </c>
      <c r="M50" s="31" t="s">
        <v>122</v>
      </c>
      <c r="N50" s="31" t="s">
        <v>11</v>
      </c>
      <c r="O50" s="18">
        <f>IF(N50="5",I50,0)</f>
        <v>0</v>
      </c>
      <c r="Z50" s="18">
        <f>IF(AD50=0,J50,0)</f>
        <v>0</v>
      </c>
      <c r="AA50" s="18">
        <f>IF(AD50=15,J50,0)</f>
        <v>0</v>
      </c>
      <c r="AB50" s="18">
        <f>IF(AD50=21,J50,0)</f>
        <v>0</v>
      </c>
      <c r="AD50" s="36">
        <v>21</v>
      </c>
      <c r="AE50" s="36">
        <f>G50*0</f>
        <v>0</v>
      </c>
      <c r="AF50" s="36">
        <f>G50*(1-0)</f>
        <v>0</v>
      </c>
      <c r="AM50" s="36">
        <f>F50*AE50</f>
        <v>0</v>
      </c>
      <c r="AN50" s="36">
        <f>F50*AF50</f>
        <v>0</v>
      </c>
      <c r="AO50" s="37" t="s">
        <v>140</v>
      </c>
      <c r="AP50" s="37" t="s">
        <v>144</v>
      </c>
      <c r="AQ50" s="28" t="s">
        <v>145</v>
      </c>
    </row>
    <row r="51" spans="1:37" ht="12.75">
      <c r="A51" s="5"/>
      <c r="B51" s="13"/>
      <c r="C51" s="13" t="s">
        <v>47</v>
      </c>
      <c r="D51" s="84" t="s">
        <v>93</v>
      </c>
      <c r="E51" s="85"/>
      <c r="F51" s="85"/>
      <c r="G51" s="85"/>
      <c r="H51" s="39">
        <f>SUM(H52:H54)</f>
        <v>0</v>
      </c>
      <c r="I51" s="39">
        <f>SUM(I52:I54)</f>
        <v>0</v>
      </c>
      <c r="J51" s="39">
        <f>H51+I51</f>
        <v>0</v>
      </c>
      <c r="K51" s="28"/>
      <c r="L51" s="39">
        <f>SUM(L52:L54)</f>
        <v>0</v>
      </c>
      <c r="M51" s="28"/>
      <c r="P51" s="39">
        <f>IF(Q51="PR",J51,SUM(O52:O54))</f>
        <v>0</v>
      </c>
      <c r="Q51" s="28" t="s">
        <v>126</v>
      </c>
      <c r="R51" s="39">
        <f>IF(Q51="HS",H51,0)</f>
        <v>0</v>
      </c>
      <c r="S51" s="39">
        <f>IF(Q51="HS",I51-P51,0)</f>
        <v>0</v>
      </c>
      <c r="T51" s="39">
        <f>IF(Q51="PS",H51,0)</f>
        <v>0</v>
      </c>
      <c r="U51" s="39">
        <f>IF(Q51="PS",I51-P51,0)</f>
        <v>0</v>
      </c>
      <c r="V51" s="39">
        <f>IF(Q51="MP",H51,0)</f>
        <v>0</v>
      </c>
      <c r="W51" s="39">
        <f>IF(Q51="MP",I51-P51,0)</f>
        <v>0</v>
      </c>
      <c r="X51" s="39">
        <f>IF(Q51="OM",H51,0)</f>
        <v>0</v>
      </c>
      <c r="Y51" s="28"/>
      <c r="AI51" s="39">
        <f>SUM(Z52:Z54)</f>
        <v>0</v>
      </c>
      <c r="AJ51" s="39">
        <f>SUM(AA52:AA54)</f>
        <v>0</v>
      </c>
      <c r="AK51" s="39">
        <f>SUM(AB52:AB54)</f>
        <v>0</v>
      </c>
    </row>
    <row r="52" spans="1:43" ht="12.75">
      <c r="A52" s="4" t="s">
        <v>23</v>
      </c>
      <c r="B52" s="4"/>
      <c r="C52" s="4" t="s">
        <v>48</v>
      </c>
      <c r="D52" s="4" t="s">
        <v>94</v>
      </c>
      <c r="E52" s="4" t="s">
        <v>105</v>
      </c>
      <c r="F52" s="18">
        <v>35.679</v>
      </c>
      <c r="G52" s="18">
        <v>0</v>
      </c>
      <c r="H52" s="18">
        <f>F52*AE52</f>
        <v>0</v>
      </c>
      <c r="I52" s="18">
        <f>J52-H52</f>
        <v>0</v>
      </c>
      <c r="J52" s="18">
        <f>F52*G52</f>
        <v>0</v>
      </c>
      <c r="K52" s="18">
        <v>0</v>
      </c>
      <c r="L52" s="18">
        <f>F52*K52</f>
        <v>0</v>
      </c>
      <c r="M52" s="31" t="s">
        <v>122</v>
      </c>
      <c r="N52" s="31" t="s">
        <v>11</v>
      </c>
      <c r="O52" s="18">
        <f>IF(N52="5",I52,0)</f>
        <v>0</v>
      </c>
      <c r="Z52" s="18">
        <f>IF(AD52=0,J52,0)</f>
        <v>0</v>
      </c>
      <c r="AA52" s="18">
        <f>IF(AD52=15,J52,0)</f>
        <v>0</v>
      </c>
      <c r="AB52" s="18">
        <f>IF(AD52=21,J52,0)</f>
        <v>0</v>
      </c>
      <c r="AD52" s="36">
        <v>21</v>
      </c>
      <c r="AE52" s="36">
        <f>G52*0</f>
        <v>0</v>
      </c>
      <c r="AF52" s="36">
        <f>G52*(1-0)</f>
        <v>0</v>
      </c>
      <c r="AM52" s="36">
        <f>F52*AE52</f>
        <v>0</v>
      </c>
      <c r="AN52" s="36">
        <f>F52*AF52</f>
        <v>0</v>
      </c>
      <c r="AO52" s="37" t="s">
        <v>141</v>
      </c>
      <c r="AP52" s="37" t="s">
        <v>144</v>
      </c>
      <c r="AQ52" s="28" t="s">
        <v>145</v>
      </c>
    </row>
    <row r="53" spans="4:6" ht="12.75">
      <c r="D53" s="16" t="s">
        <v>95</v>
      </c>
      <c r="F53" s="19">
        <v>35.679</v>
      </c>
    </row>
    <row r="54" spans="1:43" ht="12.75">
      <c r="A54" s="7" t="s">
        <v>24</v>
      </c>
      <c r="B54" s="7"/>
      <c r="C54" s="7" t="s">
        <v>49</v>
      </c>
      <c r="D54" s="7" t="s">
        <v>96</v>
      </c>
      <c r="E54" s="7" t="s">
        <v>105</v>
      </c>
      <c r="F54" s="21">
        <v>35.679</v>
      </c>
      <c r="G54" s="21">
        <v>0</v>
      </c>
      <c r="H54" s="21">
        <f>F54*AE54</f>
        <v>0</v>
      </c>
      <c r="I54" s="21">
        <f>J54-H54</f>
        <v>0</v>
      </c>
      <c r="J54" s="21">
        <f>F54*G54</f>
        <v>0</v>
      </c>
      <c r="K54" s="21">
        <v>0</v>
      </c>
      <c r="L54" s="21">
        <f>F54*K54</f>
        <v>0</v>
      </c>
      <c r="M54" s="33" t="s">
        <v>122</v>
      </c>
      <c r="N54" s="31" t="s">
        <v>11</v>
      </c>
      <c r="O54" s="18">
        <f>IF(N54="5",I54,0)</f>
        <v>0</v>
      </c>
      <c r="Z54" s="18">
        <f>IF(AD54=0,J54,0)</f>
        <v>0</v>
      </c>
      <c r="AA54" s="18">
        <f>IF(AD54=15,J54,0)</f>
        <v>0</v>
      </c>
      <c r="AB54" s="18">
        <f>IF(AD54=21,J54,0)</f>
        <v>0</v>
      </c>
      <c r="AD54" s="36">
        <v>21</v>
      </c>
      <c r="AE54" s="36">
        <f>G54*0.00923317683881064</f>
        <v>0</v>
      </c>
      <c r="AF54" s="36">
        <f>G54*(1-0.00923317683881064)</f>
        <v>0</v>
      </c>
      <c r="AM54" s="36">
        <f>F54*AE54</f>
        <v>0</v>
      </c>
      <c r="AN54" s="36">
        <f>F54*AF54</f>
        <v>0</v>
      </c>
      <c r="AO54" s="37" t="s">
        <v>141</v>
      </c>
      <c r="AP54" s="37" t="s">
        <v>144</v>
      </c>
      <c r="AQ54" s="28" t="s">
        <v>145</v>
      </c>
    </row>
    <row r="55" spans="1:28" ht="12.75">
      <c r="A55" s="8"/>
      <c r="B55" s="8"/>
      <c r="C55" s="8"/>
      <c r="D55" s="8"/>
      <c r="E55" s="8"/>
      <c r="F55" s="8"/>
      <c r="G55" s="8"/>
      <c r="H55" s="88" t="s">
        <v>111</v>
      </c>
      <c r="I55" s="89"/>
      <c r="J55" s="40">
        <f>J12+J21+J24+J28+J37+J39+J46+J51</f>
        <v>0</v>
      </c>
      <c r="K55" s="8"/>
      <c r="L55" s="8"/>
      <c r="M55" s="8"/>
      <c r="Z55" s="41">
        <f>SUM(Z13:Z54)</f>
        <v>0</v>
      </c>
      <c r="AA55" s="41">
        <f>SUM(AA13:AA54)</f>
        <v>0</v>
      </c>
      <c r="AB55" s="41">
        <f>SUM(AB13:AB54)</f>
        <v>0</v>
      </c>
    </row>
    <row r="56" ht="11.25" customHeight="1">
      <c r="A56" s="9" t="s">
        <v>25</v>
      </c>
    </row>
    <row r="57" spans="1:13" ht="409.6" customHeight="1" hidden="1">
      <c r="A57" s="73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</sheetData>
  <mergeCells count="38">
    <mergeCell ref="A57:M57"/>
    <mergeCell ref="D37:G37"/>
    <mergeCell ref="D39:G39"/>
    <mergeCell ref="D46:G46"/>
    <mergeCell ref="D49:M49"/>
    <mergeCell ref="D51:G51"/>
    <mergeCell ref="H55:I55"/>
    <mergeCell ref="H10:J10"/>
    <mergeCell ref="K10:L10"/>
    <mergeCell ref="D12:G12"/>
    <mergeCell ref="D21:G21"/>
    <mergeCell ref="D24:G24"/>
    <mergeCell ref="D28:G28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59"/>
      <c r="B1" s="42"/>
      <c r="C1" s="90" t="s">
        <v>161</v>
      </c>
      <c r="D1" s="91"/>
      <c r="E1" s="91"/>
      <c r="F1" s="91"/>
      <c r="G1" s="91"/>
      <c r="H1" s="91"/>
      <c r="I1" s="91"/>
    </row>
    <row r="2" spans="1:10" ht="12.75">
      <c r="A2" s="62" t="s">
        <v>1</v>
      </c>
      <c r="B2" s="63"/>
      <c r="C2" s="66" t="s">
        <v>50</v>
      </c>
      <c r="D2" s="89"/>
      <c r="E2" s="69" t="s">
        <v>112</v>
      </c>
      <c r="F2" s="69"/>
      <c r="G2" s="63"/>
      <c r="H2" s="69" t="s">
        <v>186</v>
      </c>
      <c r="I2" s="92"/>
      <c r="J2" s="34"/>
    </row>
    <row r="3" spans="1:10" ht="12.75">
      <c r="A3" s="64"/>
      <c r="B3" s="65"/>
      <c r="C3" s="67"/>
      <c r="D3" s="67"/>
      <c r="E3" s="65"/>
      <c r="F3" s="65"/>
      <c r="G3" s="65"/>
      <c r="H3" s="65"/>
      <c r="I3" s="71"/>
      <c r="J3" s="34"/>
    </row>
    <row r="4" spans="1:10" ht="12.75">
      <c r="A4" s="72" t="s">
        <v>2</v>
      </c>
      <c r="B4" s="65"/>
      <c r="C4" s="73" t="s">
        <v>51</v>
      </c>
      <c r="D4" s="65"/>
      <c r="E4" s="73" t="s">
        <v>113</v>
      </c>
      <c r="F4" s="73"/>
      <c r="G4" s="65"/>
      <c r="H4" s="73" t="s">
        <v>186</v>
      </c>
      <c r="I4" s="93"/>
      <c r="J4" s="34"/>
    </row>
    <row r="5" spans="1:10" ht="12.75">
      <c r="A5" s="64"/>
      <c r="B5" s="65"/>
      <c r="C5" s="65"/>
      <c r="D5" s="65"/>
      <c r="E5" s="65"/>
      <c r="F5" s="65"/>
      <c r="G5" s="65"/>
      <c r="H5" s="65"/>
      <c r="I5" s="71"/>
      <c r="J5" s="34"/>
    </row>
    <row r="6" spans="1:10" ht="12.75">
      <c r="A6" s="72" t="s">
        <v>3</v>
      </c>
      <c r="B6" s="65"/>
      <c r="C6" s="73" t="s">
        <v>52</v>
      </c>
      <c r="D6" s="65"/>
      <c r="E6" s="73" t="s">
        <v>114</v>
      </c>
      <c r="F6" s="73"/>
      <c r="G6" s="65"/>
      <c r="H6" s="73" t="s">
        <v>186</v>
      </c>
      <c r="I6" s="93"/>
      <c r="J6" s="34"/>
    </row>
    <row r="7" spans="1:10" ht="12.75">
      <c r="A7" s="64"/>
      <c r="B7" s="65"/>
      <c r="C7" s="65"/>
      <c r="D7" s="65"/>
      <c r="E7" s="65"/>
      <c r="F7" s="65"/>
      <c r="G7" s="65"/>
      <c r="H7" s="65"/>
      <c r="I7" s="71"/>
      <c r="J7" s="34"/>
    </row>
    <row r="8" spans="1:10" ht="12.75">
      <c r="A8" s="72" t="s">
        <v>98</v>
      </c>
      <c r="B8" s="65"/>
      <c r="C8" s="74" t="s">
        <v>6</v>
      </c>
      <c r="D8" s="65"/>
      <c r="E8" s="73" t="s">
        <v>99</v>
      </c>
      <c r="F8" s="65"/>
      <c r="G8" s="65"/>
      <c r="H8" s="74" t="s">
        <v>187</v>
      </c>
      <c r="I8" s="93" t="s">
        <v>24</v>
      </c>
      <c r="J8" s="34"/>
    </row>
    <row r="9" spans="1:10" ht="12.75">
      <c r="A9" s="64"/>
      <c r="B9" s="65"/>
      <c r="C9" s="65"/>
      <c r="D9" s="65"/>
      <c r="E9" s="65"/>
      <c r="F9" s="65"/>
      <c r="G9" s="65"/>
      <c r="H9" s="65"/>
      <c r="I9" s="71"/>
      <c r="J9" s="34"/>
    </row>
    <row r="10" spans="1:10" ht="12.75">
      <c r="A10" s="72" t="s">
        <v>4</v>
      </c>
      <c r="B10" s="65"/>
      <c r="C10" s="73"/>
      <c r="D10" s="65"/>
      <c r="E10" s="73" t="s">
        <v>115</v>
      </c>
      <c r="F10" s="73" t="s">
        <v>117</v>
      </c>
      <c r="G10" s="65"/>
      <c r="H10" s="74" t="s">
        <v>188</v>
      </c>
      <c r="I10" s="96">
        <v>42622</v>
      </c>
      <c r="J10" s="34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7"/>
      <c r="J11" s="34"/>
    </row>
    <row r="12" spans="1:9" ht="23.45" customHeight="1">
      <c r="A12" s="98" t="s">
        <v>146</v>
      </c>
      <c r="B12" s="99"/>
      <c r="C12" s="99"/>
      <c r="D12" s="99"/>
      <c r="E12" s="99"/>
      <c r="F12" s="99"/>
      <c r="G12" s="99"/>
      <c r="H12" s="99"/>
      <c r="I12" s="99"/>
    </row>
    <row r="13" spans="1:10" ht="26.45" customHeight="1">
      <c r="A13" s="43" t="s">
        <v>147</v>
      </c>
      <c r="B13" s="100" t="s">
        <v>159</v>
      </c>
      <c r="C13" s="101"/>
      <c r="D13" s="43" t="s">
        <v>162</v>
      </c>
      <c r="E13" s="100" t="s">
        <v>171</v>
      </c>
      <c r="F13" s="101"/>
      <c r="G13" s="43" t="s">
        <v>172</v>
      </c>
      <c r="H13" s="100" t="s">
        <v>189</v>
      </c>
      <c r="I13" s="101"/>
      <c r="J13" s="34"/>
    </row>
    <row r="14" spans="1:10" ht="15.2" customHeight="1">
      <c r="A14" s="44" t="s">
        <v>148</v>
      </c>
      <c r="B14" s="48" t="s">
        <v>160</v>
      </c>
      <c r="C14" s="52">
        <f>SUM('Stavební rozpočet'!R12:R54)</f>
        <v>0</v>
      </c>
      <c r="D14" s="102" t="s">
        <v>163</v>
      </c>
      <c r="E14" s="103"/>
      <c r="F14" s="52">
        <v>0</v>
      </c>
      <c r="G14" s="102" t="s">
        <v>173</v>
      </c>
      <c r="H14" s="103"/>
      <c r="I14" s="52">
        <v>0</v>
      </c>
      <c r="J14" s="34"/>
    </row>
    <row r="15" spans="1:10" ht="15.2" customHeight="1">
      <c r="A15" s="45"/>
      <c r="B15" s="48" t="s">
        <v>116</v>
      </c>
      <c r="C15" s="52">
        <f>SUM('Stavební rozpočet'!S12:S54)</f>
        <v>0</v>
      </c>
      <c r="D15" s="102" t="s">
        <v>164</v>
      </c>
      <c r="E15" s="103"/>
      <c r="F15" s="52">
        <v>0</v>
      </c>
      <c r="G15" s="102" t="s">
        <v>174</v>
      </c>
      <c r="H15" s="103"/>
      <c r="I15" s="52">
        <v>0</v>
      </c>
      <c r="J15" s="34"/>
    </row>
    <row r="16" spans="1:10" ht="15.2" customHeight="1">
      <c r="A16" s="44" t="s">
        <v>149</v>
      </c>
      <c r="B16" s="48" t="s">
        <v>160</v>
      </c>
      <c r="C16" s="52">
        <f>SUM('Stavební rozpočet'!T12:T54)</f>
        <v>0</v>
      </c>
      <c r="D16" s="102" t="s">
        <v>165</v>
      </c>
      <c r="E16" s="103"/>
      <c r="F16" s="52">
        <v>0</v>
      </c>
      <c r="G16" s="102" t="s">
        <v>175</v>
      </c>
      <c r="H16" s="103"/>
      <c r="I16" s="52">
        <v>0</v>
      </c>
      <c r="J16" s="34"/>
    </row>
    <row r="17" spans="1:10" ht="15.2" customHeight="1">
      <c r="A17" s="45"/>
      <c r="B17" s="48" t="s">
        <v>116</v>
      </c>
      <c r="C17" s="52">
        <f>SUM('Stavební rozpočet'!U12:U54)</f>
        <v>0</v>
      </c>
      <c r="D17" s="102"/>
      <c r="E17" s="103"/>
      <c r="F17" s="53"/>
      <c r="G17" s="102" t="s">
        <v>176</v>
      </c>
      <c r="H17" s="103"/>
      <c r="I17" s="52">
        <v>0</v>
      </c>
      <c r="J17" s="34"/>
    </row>
    <row r="18" spans="1:10" ht="15.2" customHeight="1">
      <c r="A18" s="44" t="s">
        <v>150</v>
      </c>
      <c r="B18" s="48" t="s">
        <v>160</v>
      </c>
      <c r="C18" s="52">
        <f>SUM('Stavební rozpočet'!V12:V54)</f>
        <v>0</v>
      </c>
      <c r="D18" s="102"/>
      <c r="E18" s="103"/>
      <c r="F18" s="53"/>
      <c r="G18" s="102" t="s">
        <v>177</v>
      </c>
      <c r="H18" s="103"/>
      <c r="I18" s="52">
        <v>0</v>
      </c>
      <c r="J18" s="34"/>
    </row>
    <row r="19" spans="1:10" ht="15.2" customHeight="1">
      <c r="A19" s="45"/>
      <c r="B19" s="48" t="s">
        <v>116</v>
      </c>
      <c r="C19" s="52">
        <f>SUM('Stavební rozpočet'!W12:W54)</f>
        <v>0</v>
      </c>
      <c r="D19" s="102"/>
      <c r="E19" s="103"/>
      <c r="F19" s="53"/>
      <c r="G19" s="102" t="s">
        <v>178</v>
      </c>
      <c r="H19" s="103"/>
      <c r="I19" s="52">
        <v>0</v>
      </c>
      <c r="J19" s="34"/>
    </row>
    <row r="20" spans="1:10" ht="15.2" customHeight="1">
      <c r="A20" s="104" t="s">
        <v>151</v>
      </c>
      <c r="B20" s="105"/>
      <c r="C20" s="52">
        <f>SUM('Stavební rozpočet'!X12:X54)</f>
        <v>0</v>
      </c>
      <c r="D20" s="102"/>
      <c r="E20" s="103"/>
      <c r="F20" s="53"/>
      <c r="G20" s="102"/>
      <c r="H20" s="103"/>
      <c r="I20" s="53"/>
      <c r="J20" s="34"/>
    </row>
    <row r="21" spans="1:10" ht="15.2" customHeight="1">
      <c r="A21" s="104" t="s">
        <v>152</v>
      </c>
      <c r="B21" s="105"/>
      <c r="C21" s="52">
        <f>SUM('Stavební rozpočet'!P12:P54)</f>
        <v>0</v>
      </c>
      <c r="D21" s="102"/>
      <c r="E21" s="103"/>
      <c r="F21" s="53"/>
      <c r="G21" s="102"/>
      <c r="H21" s="103"/>
      <c r="I21" s="53"/>
      <c r="J21" s="34"/>
    </row>
    <row r="22" spans="1:10" ht="16.7" customHeight="1">
      <c r="A22" s="104" t="s">
        <v>153</v>
      </c>
      <c r="B22" s="105"/>
      <c r="C22" s="52">
        <f>SUM(C14:C21)</f>
        <v>0</v>
      </c>
      <c r="D22" s="104" t="s">
        <v>166</v>
      </c>
      <c r="E22" s="105"/>
      <c r="F22" s="52">
        <f>SUM(F14:F21)</f>
        <v>0</v>
      </c>
      <c r="G22" s="104" t="s">
        <v>179</v>
      </c>
      <c r="H22" s="105"/>
      <c r="I22" s="52">
        <f>SUM(I14:I21)</f>
        <v>0</v>
      </c>
      <c r="J22" s="34"/>
    </row>
    <row r="23" spans="1:10" ht="15.2" customHeight="1">
      <c r="A23" s="8"/>
      <c r="B23" s="8"/>
      <c r="C23" s="50"/>
      <c r="D23" s="104" t="s">
        <v>167</v>
      </c>
      <c r="E23" s="105"/>
      <c r="F23" s="54">
        <v>0</v>
      </c>
      <c r="G23" s="104" t="s">
        <v>180</v>
      </c>
      <c r="H23" s="105"/>
      <c r="I23" s="52">
        <v>0</v>
      </c>
      <c r="J23" s="34"/>
    </row>
    <row r="24" spans="4:9" ht="15.2" customHeight="1">
      <c r="D24" s="8"/>
      <c r="E24" s="8"/>
      <c r="F24" s="55"/>
      <c r="G24" s="104" t="s">
        <v>181</v>
      </c>
      <c r="H24" s="105"/>
      <c r="I24" s="57"/>
    </row>
    <row r="25" spans="6:10" ht="15.2" customHeight="1">
      <c r="F25" s="56"/>
      <c r="G25" s="104" t="s">
        <v>182</v>
      </c>
      <c r="H25" s="105"/>
      <c r="I25" s="52">
        <v>0</v>
      </c>
      <c r="J25" s="34"/>
    </row>
    <row r="26" spans="1:9" ht="12.75">
      <c r="A26" s="42"/>
      <c r="B26" s="42"/>
      <c r="C26" s="42"/>
      <c r="G26" s="8"/>
      <c r="H26" s="8"/>
      <c r="I26" s="8"/>
    </row>
    <row r="27" spans="1:9" ht="15.2" customHeight="1">
      <c r="A27" s="106" t="s">
        <v>154</v>
      </c>
      <c r="B27" s="107"/>
      <c r="C27" s="58">
        <f>SUM('Stavební rozpočet'!Z12:Z54)</f>
        <v>0</v>
      </c>
      <c r="D27" s="51"/>
      <c r="E27" s="42"/>
      <c r="F27" s="42"/>
      <c r="G27" s="42"/>
      <c r="H27" s="42"/>
      <c r="I27" s="42"/>
    </row>
    <row r="28" spans="1:10" ht="15.2" customHeight="1">
      <c r="A28" s="106" t="s">
        <v>155</v>
      </c>
      <c r="B28" s="107"/>
      <c r="C28" s="58">
        <f>SUM('Stavební rozpočet'!AA12:AA54)</f>
        <v>0</v>
      </c>
      <c r="D28" s="106" t="s">
        <v>168</v>
      </c>
      <c r="E28" s="107"/>
      <c r="F28" s="58">
        <f>ROUND(C28*(15/100),2)</f>
        <v>0</v>
      </c>
      <c r="G28" s="106" t="s">
        <v>183</v>
      </c>
      <c r="H28" s="107"/>
      <c r="I28" s="58">
        <f>SUM(C27:C29)</f>
        <v>0</v>
      </c>
      <c r="J28" s="34"/>
    </row>
    <row r="29" spans="1:10" ht="15.2" customHeight="1">
      <c r="A29" s="106" t="s">
        <v>156</v>
      </c>
      <c r="B29" s="107"/>
      <c r="C29" s="58">
        <f>SUM('Stavební rozpočet'!AB12:AB54)+(F22+I22+F23+I23+I24+I25)</f>
        <v>0</v>
      </c>
      <c r="D29" s="106" t="s">
        <v>169</v>
      </c>
      <c r="E29" s="107"/>
      <c r="F29" s="58">
        <f>ROUND(C29*(21/100),2)</f>
        <v>0</v>
      </c>
      <c r="G29" s="106" t="s">
        <v>184</v>
      </c>
      <c r="H29" s="107"/>
      <c r="I29" s="58">
        <f>SUM(F28:F29)+I28</f>
        <v>0</v>
      </c>
      <c r="J29" s="34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10" ht="14.45" customHeight="1">
      <c r="A31" s="108" t="s">
        <v>157</v>
      </c>
      <c r="B31" s="109"/>
      <c r="C31" s="110"/>
      <c r="D31" s="108" t="s">
        <v>170</v>
      </c>
      <c r="E31" s="109"/>
      <c r="F31" s="110"/>
      <c r="G31" s="108" t="s">
        <v>185</v>
      </c>
      <c r="H31" s="109"/>
      <c r="I31" s="110"/>
      <c r="J31" s="35"/>
    </row>
    <row r="32" spans="1:10" ht="14.45" customHeight="1">
      <c r="A32" s="111"/>
      <c r="B32" s="112"/>
      <c r="C32" s="113"/>
      <c r="D32" s="111"/>
      <c r="E32" s="112"/>
      <c r="F32" s="113"/>
      <c r="G32" s="111"/>
      <c r="H32" s="112"/>
      <c r="I32" s="113"/>
      <c r="J32" s="35"/>
    </row>
    <row r="33" spans="1:10" ht="14.45" customHeight="1">
      <c r="A33" s="111"/>
      <c r="B33" s="112"/>
      <c r="C33" s="113"/>
      <c r="D33" s="111"/>
      <c r="E33" s="112"/>
      <c r="F33" s="113"/>
      <c r="G33" s="111"/>
      <c r="H33" s="112"/>
      <c r="I33" s="113"/>
      <c r="J33" s="35"/>
    </row>
    <row r="34" spans="1:10" ht="14.45" customHeight="1">
      <c r="A34" s="111"/>
      <c r="B34" s="112"/>
      <c r="C34" s="113"/>
      <c r="D34" s="111"/>
      <c r="E34" s="112"/>
      <c r="F34" s="113"/>
      <c r="G34" s="111"/>
      <c r="H34" s="112"/>
      <c r="I34" s="113"/>
      <c r="J34" s="35"/>
    </row>
    <row r="35" spans="1:10" ht="14.45" customHeight="1">
      <c r="A35" s="114" t="s">
        <v>158</v>
      </c>
      <c r="B35" s="115"/>
      <c r="C35" s="116"/>
      <c r="D35" s="114" t="s">
        <v>158</v>
      </c>
      <c r="E35" s="115"/>
      <c r="F35" s="116"/>
      <c r="G35" s="114" t="s">
        <v>158</v>
      </c>
      <c r="H35" s="115"/>
      <c r="I35" s="116"/>
      <c r="J35" s="35"/>
    </row>
    <row r="36" spans="1:9" ht="11.25" customHeight="1">
      <c r="A36" s="47" t="s">
        <v>25</v>
      </c>
      <c r="B36" s="49"/>
      <c r="C36" s="49"/>
      <c r="D36" s="49"/>
      <c r="E36" s="49"/>
      <c r="F36" s="49"/>
      <c r="G36" s="49"/>
      <c r="H36" s="49"/>
      <c r="I36" s="49"/>
    </row>
    <row r="37" spans="1:9" ht="409.6" customHeight="1" hidden="1">
      <c r="A37" s="73"/>
      <c r="B37" s="65"/>
      <c r="C37" s="65"/>
      <c r="D37" s="65"/>
      <c r="E37" s="65"/>
      <c r="F37" s="65"/>
      <c r="G37" s="65"/>
      <c r="H37" s="65"/>
      <c r="I37" s="65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Eva</dc:creator>
  <cp:keywords/>
  <dc:description/>
  <cp:lastModifiedBy>enovotna</cp:lastModifiedBy>
  <dcterms:created xsi:type="dcterms:W3CDTF">2016-09-16T08:57:31Z</dcterms:created>
  <dcterms:modified xsi:type="dcterms:W3CDTF">2016-09-16T08:57:31Z</dcterms:modified>
  <cp:category/>
  <cp:version/>
  <cp:contentType/>
  <cp:contentStatus/>
</cp:coreProperties>
</file>