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calcId="125725"/>
</workbook>
</file>

<file path=xl/sharedStrings.xml><?xml version="1.0" encoding="utf-8"?>
<sst xmlns="http://schemas.openxmlformats.org/spreadsheetml/2006/main" count="282" uniqueCount="173">
  <si>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</si>
  <si>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</si>
  <si>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</si>
  <si>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</si>
  <si>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</si>
  <si>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</si>
  <si>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</si>
  <si>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</si>
  <si>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</si>
  <si>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</si>
  <si>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</si>
  <si>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</si>
  <si>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</si>
  <si>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</si>
  <si>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</si>
  <si>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</si>
  <si>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</si>
  <si>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</si>
  <si>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</si>
  <si>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</si>
  <si>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</si>
  <si>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Poznámka:</t>
  </si>
  <si>
    <t>Objekt</t>
  </si>
  <si>
    <t>Kód</t>
  </si>
  <si>
    <t>113152111R00</t>
  </si>
  <si>
    <t>113106121R00</t>
  </si>
  <si>
    <t>113204111R00</t>
  </si>
  <si>
    <t>122202201R00</t>
  </si>
  <si>
    <t>16</t>
  </si>
  <si>
    <t>162701105R00</t>
  </si>
  <si>
    <t>162702199R00</t>
  </si>
  <si>
    <t>18</t>
  </si>
  <si>
    <t>181201102R00</t>
  </si>
  <si>
    <t>56</t>
  </si>
  <si>
    <t>564851111R00</t>
  </si>
  <si>
    <t>59</t>
  </si>
  <si>
    <t>596215020R00</t>
  </si>
  <si>
    <t>59245304</t>
  </si>
  <si>
    <t>91</t>
  </si>
  <si>
    <t>916561111RT2</t>
  </si>
  <si>
    <t>998223011R00</t>
  </si>
  <si>
    <t>S</t>
  </si>
  <si>
    <t>979990103R00</t>
  </si>
  <si>
    <t>979083117R00</t>
  </si>
  <si>
    <t>Chodníky č.p. 1236-8</t>
  </si>
  <si>
    <t>Stavební úpravy</t>
  </si>
  <si>
    <t>Kostelec nad Orlicí</t>
  </si>
  <si>
    <t>Zkrácený popis</t>
  </si>
  <si>
    <t>Rozměry</t>
  </si>
  <si>
    <t>Přípravné a přidružené práce</t>
  </si>
  <si>
    <t>Odstranění podkladu z kameniva těženého</t>
  </si>
  <si>
    <t>65,7882*0,10</t>
  </si>
  <si>
    <t>Rozebrání dlažeb z betonových dlaždic na sucho</t>
  </si>
  <si>
    <t>(12,10+11,38+11,89)*1,86</t>
  </si>
  <si>
    <t>Vytrhání obrub záhonových</t>
  </si>
  <si>
    <t>12,10*2+11,38*2+11,89*2</t>
  </si>
  <si>
    <t>Odkopávky a prokopávky</t>
  </si>
  <si>
    <t>Odkopávky pro silnice v hor. 3 do 100 m3</t>
  </si>
  <si>
    <t>65,7882*0,11</t>
  </si>
  <si>
    <t>Přemístění výkopku</t>
  </si>
  <si>
    <t>Vodorovné přemístění výkopku z hor.1-4 do 10000 m</t>
  </si>
  <si>
    <t>6,579+7,236</t>
  </si>
  <si>
    <t>Poplatek za skládku zeminy</t>
  </si>
  <si>
    <t>Povrchové úpravy terénu</t>
  </si>
  <si>
    <t>Úprava pláně v násypech v hor. 1-4, se zhutněním</t>
  </si>
  <si>
    <t>Podkladní vrstvy komunikací a zpevněných ploch</t>
  </si>
  <si>
    <t>Podklad ze štěrkodrti po zhutnění tloušťky 15 cm,nos.vrstva kam.2-5+4-8 mm(1:1)</t>
  </si>
  <si>
    <t>Dlažby a předlažby pozemních komunikací a zpevněných ploch</t>
  </si>
  <si>
    <t>Kladení zámkové dlažby tl. 6 cm do drtě tl. 3 cm</t>
  </si>
  <si>
    <t>Dlažba BEST BEATON přírodní  20x16,5x6</t>
  </si>
  <si>
    <t>65,7882</t>
  </si>
  <si>
    <t>;ztratné 1%; 0,657882</t>
  </si>
  <si>
    <t>Doplňující konstrukce a práce na pozemních komunikacích a zpevněných plochách</t>
  </si>
  <si>
    <t>Osazení záhon.obrubníků do lože z C 12/15 s opěrou</t>
  </si>
  <si>
    <t>cena včetně dodávky obrubníků</t>
  </si>
  <si>
    <t>Přesun hmot, pozemní komunikace, kryt dlážděný</t>
  </si>
  <si>
    <t>Přesuny sutí</t>
  </si>
  <si>
    <t>Poplatek za skládku suti - beton</t>
  </si>
  <si>
    <t>9,0788+2,8296</t>
  </si>
  <si>
    <t>Vodorovné přemístění suti na skládku do 6000 m</t>
  </si>
  <si>
    <t>Doba výstavby:</t>
  </si>
  <si>
    <t>Začátek výstavby:</t>
  </si>
  <si>
    <t>Konec výstavby:</t>
  </si>
  <si>
    <t>Zpracováno dne:</t>
  </si>
  <si>
    <t>M.j.</t>
  </si>
  <si>
    <t>m3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</si>
  <si>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</si>
  <si>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</si>
  <si>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</si>
  <si>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</si>
  <si>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</si>
  <si>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</si>
  <si>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</si>
  <si>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</si>
  <si>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</si>
  <si>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</si>
  <si>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</si>
  <si>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</si>
  <si>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</si>
  <si>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</si>
  <si>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</si>
  <si>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</si>
  <si>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</si>
  <si>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</si>
  <si>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</si>
  <si>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 / 2016</t>
  </si>
  <si>
    <t>0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</si>
  <si>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</si>
  <si>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</si>
  <si>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</si>
  <si>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</si>
  <si>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</si>
  <si>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</si>
  <si>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</si>
  <si>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</si>
  <si>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</si>
  <si>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</si>
  <si>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</si>
  <si>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12_</t>
  </si>
  <si>
    <t>16_</t>
  </si>
  <si>
    <t>18_</t>
  </si>
  <si>
    <t>56_</t>
  </si>
  <si>
    <t>59_</t>
  </si>
  <si>
    <t>91_</t>
  </si>
  <si>
    <t>S_</t>
  </si>
  <si>
    <t>1_</t>
  </si>
  <si>
    <t>5_</t>
  </si>
  <si>
    <t>9_</t>
  </si>
  <si>
    <t>_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</si>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</sst>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i/>
      <sz val="10"/>
      <color indexed="60"/>
      <name val="Arial"/>
      <family val="2"/>
    </font>
    <font>
      <i/>
      <sz val="10"/>
      <color indexed="63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2" fillId="3" borderId="17" xfId="0" applyNumberFormat="1" applyFont="1" applyFill="1" applyBorder="1" applyAlignment="1" applyProtection="1">
      <alignment horizontal="center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4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49" fontId="14" fillId="0" borderId="17" xfId="0" applyNumberFormat="1" applyFont="1" applyFill="1" applyBorder="1" applyAlignment="1" applyProtection="1">
      <alignment horizontal="right" vertical="center"/>
      <protection/>
    </xf>
    <xf numFmtId="4" fontId="1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3" fillId="3" borderId="26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2" fillId="0" borderId="4" xfId="0" applyNumberFormat="1" applyFont="1" applyFill="1" applyBorder="1" applyAlignment="1" applyProtection="1">
      <alignment horizont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4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49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26" xfId="0" applyNumberFormat="1" applyFont="1" applyFill="1" applyBorder="1" applyAlignment="1" applyProtection="1">
      <alignment horizontal="left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0" fontId="13" fillId="0" borderId="26" xfId="0" applyNumberFormat="1" applyFont="1" applyFill="1" applyBorder="1" applyAlignment="1" applyProtection="1">
      <alignment horizontal="left" vertical="center"/>
      <protection/>
    </xf>
    <xf numFmtId="49" fontId="13" fillId="3" borderId="25" xfId="0" applyNumberFormat="1" applyFont="1" applyFill="1" applyBorder="1" applyAlignment="1" applyProtection="1">
      <alignment horizontal="left" vertical="center"/>
      <protection/>
    </xf>
    <xf numFmtId="0" fontId="13" fillId="3" borderId="35" xfId="0" applyNumberFormat="1" applyFont="1" applyFill="1" applyBorder="1" applyAlignment="1" applyProtection="1">
      <alignment horizontal="left"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3" xfId="0" applyNumberFormat="1" applyFont="1" applyFill="1" applyBorder="1" applyAlignment="1" applyProtection="1">
      <alignment horizontal="left" vertical="center"/>
      <protection/>
    </xf>
    <xf numFmtId="0" fontId="14" fillId="0" borderId="37" xfId="0" applyNumberFormat="1" applyFont="1" applyFill="1" applyBorder="1" applyAlignment="1" applyProtection="1">
      <alignment horizontal="left" vertical="center"/>
      <protection/>
    </xf>
    <xf numFmtId="49" fontId="1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2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5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3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11.57421875" style="0" hidden="1" customWidth="1"/>
    <col min="15" max="47" width="12.140625" style="0" hidden="1" customWidth="1"/>
  </cols>
  <sheetData>
    <row r="1" spans="1:13" ht="72.9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4" ht="12.75">
      <c r="A2" s="62" t="s">
        <v>1</v>
      </c>
      <c r="B2" s="63"/>
      <c r="C2" s="63"/>
      <c r="D2" s="66" t="s">
        <v>44</v>
      </c>
      <c r="E2" s="68" t="s">
        <v>80</v>
      </c>
      <c r="F2" s="63"/>
      <c r="G2" s="68"/>
      <c r="H2" s="63"/>
      <c r="I2" s="69" t="s">
        <v>95</v>
      </c>
      <c r="J2" s="69"/>
      <c r="K2" s="63"/>
      <c r="L2" s="63"/>
      <c r="M2" s="70"/>
      <c r="N2" s="34"/>
    </row>
    <row r="3" spans="1:14" ht="12.75">
      <c r="A3" s="64"/>
      <c r="B3" s="65"/>
      <c r="C3" s="65"/>
      <c r="D3" s="67"/>
      <c r="E3" s="65"/>
      <c r="F3" s="65"/>
      <c r="G3" s="65"/>
      <c r="H3" s="65"/>
      <c r="I3" s="65"/>
      <c r="J3" s="65"/>
      <c r="K3" s="65"/>
      <c r="L3" s="65"/>
      <c r="M3" s="71"/>
      <c r="N3" s="34"/>
    </row>
    <row r="4" spans="1:14" ht="12.75">
      <c r="A4" s="72" t="s">
        <v>2</v>
      </c>
      <c r="B4" s="65"/>
      <c r="C4" s="65"/>
      <c r="D4" s="73" t="s">
        <v>45</v>
      </c>
      <c r="E4" s="74" t="s">
        <v>81</v>
      </c>
      <c r="F4" s="65"/>
      <c r="G4" s="74" t="s">
        <v>6</v>
      </c>
      <c r="H4" s="65"/>
      <c r="I4" s="73" t="s">
        <v>96</v>
      </c>
      <c r="J4" s="73"/>
      <c r="K4" s="65"/>
      <c r="L4" s="65"/>
      <c r="M4" s="71"/>
      <c r="N4" s="34"/>
    </row>
    <row r="5" spans="1:14" ht="12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71"/>
      <c r="N5" s="34"/>
    </row>
    <row r="6" spans="1:14" ht="12.75">
      <c r="A6" s="72" t="s">
        <v>3</v>
      </c>
      <c r="B6" s="65"/>
      <c r="C6" s="65"/>
      <c r="D6" s="73" t="s">
        <v>46</v>
      </c>
      <c r="E6" s="74" t="s">
        <v>82</v>
      </c>
      <c r="F6" s="65"/>
      <c r="G6" s="65"/>
      <c r="H6" s="65"/>
      <c r="I6" s="73" t="s">
        <v>97</v>
      </c>
      <c r="J6" s="73"/>
      <c r="K6" s="65"/>
      <c r="L6" s="65"/>
      <c r="M6" s="71"/>
      <c r="N6" s="34"/>
    </row>
    <row r="7" spans="1:14" ht="12.7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71"/>
      <c r="N7" s="34"/>
    </row>
    <row r="8" spans="1:14" ht="12.75">
      <c r="A8" s="72" t="s">
        <v>4</v>
      </c>
      <c r="B8" s="65"/>
      <c r="C8" s="65"/>
      <c r="D8" s="73"/>
      <c r="E8" s="74" t="s">
        <v>83</v>
      </c>
      <c r="F8" s="65"/>
      <c r="G8" s="77">
        <v>42622</v>
      </c>
      <c r="H8" s="65"/>
      <c r="I8" s="73" t="s">
        <v>98</v>
      </c>
      <c r="J8" s="73" t="s">
        <v>100</v>
      </c>
      <c r="K8" s="65"/>
      <c r="L8" s="65"/>
      <c r="M8" s="71"/>
      <c r="N8" s="34"/>
    </row>
    <row r="9" spans="1:14" ht="12.75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8"/>
      <c r="N9" s="34"/>
    </row>
    <row r="10" spans="1:14" ht="12.75">
      <c r="A10" s="1" t="s">
        <v>5</v>
      </c>
      <c r="B10" s="10" t="s">
        <v>22</v>
      </c>
      <c r="C10" s="10" t="s">
        <v>23</v>
      </c>
      <c r="D10" s="10" t="s">
        <v>47</v>
      </c>
      <c r="E10" s="10" t="s">
        <v>84</v>
      </c>
      <c r="F10" s="17" t="s">
        <v>89</v>
      </c>
      <c r="G10" s="22" t="s">
        <v>90</v>
      </c>
      <c r="H10" s="79" t="s">
        <v>92</v>
      </c>
      <c r="I10" s="80"/>
      <c r="J10" s="81"/>
      <c r="K10" s="79" t="s">
        <v>102</v>
      </c>
      <c r="L10" s="81"/>
      <c r="M10" s="29" t="s">
        <v>103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5" t="s">
        <v>48</v>
      </c>
      <c r="E11" s="11" t="s">
        <v>6</v>
      </c>
      <c r="F11" s="11" t="s">
        <v>6</v>
      </c>
      <c r="G11" s="23" t="s">
        <v>91</v>
      </c>
      <c r="H11" s="24" t="s">
        <v>93</v>
      </c>
      <c r="I11" s="25" t="s">
        <v>99</v>
      </c>
      <c r="J11" s="26" t="s">
        <v>101</v>
      </c>
      <c r="K11" s="24" t="s">
        <v>90</v>
      </c>
      <c r="L11" s="26" t="s">
        <v>101</v>
      </c>
      <c r="M11" s="30" t="s">
        <v>104</v>
      </c>
      <c r="N11" s="35"/>
      <c r="P11" s="28" t="s">
        <v>107</v>
      </c>
      <c r="Q11" s="28" t="s">
        <v>108</v>
      </c>
      <c r="R11" s="28" t="s">
        <v>110</v>
      </c>
      <c r="S11" s="28" t="s">
        <v>111</v>
      </c>
      <c r="T11" s="28" t="s">
        <v>112</v>
      </c>
      <c r="U11" s="28" t="s">
        <v>113</v>
      </c>
      <c r="V11" s="28" t="s">
        <v>114</v>
      </c>
      <c r="W11" s="28" t="s">
        <v>115</v>
      </c>
      <c r="X11" s="28" t="s">
        <v>116</v>
      </c>
    </row>
    <row r="12" spans="1:37" ht="12.75">
      <c r="A12" s="3"/>
      <c r="B12" s="12"/>
      <c r="C12" s="12" t="s">
        <v>17</v>
      </c>
      <c r="D12" s="82" t="s">
        <v>49</v>
      </c>
      <c r="E12" s="83"/>
      <c r="F12" s="83"/>
      <c r="G12" s="83"/>
      <c r="H12" s="38">
        <f>SUM(H13:H17)</f>
        <v>0</v>
      </c>
      <c r="I12" s="38">
        <f>SUM(I13:I17)</f>
        <v>0</v>
      </c>
      <c r="J12" s="38">
        <f>H12+I12</f>
        <v>0</v>
      </c>
      <c r="K12" s="27"/>
      <c r="L12" s="38">
        <f>SUM(L13:L17)</f>
        <v>22.4344836</v>
      </c>
      <c r="M12" s="27"/>
      <c r="P12" s="39">
        <f>IF(Q12="PR",J12,SUM(O13:O17))</f>
        <v>0</v>
      </c>
      <c r="Q12" s="28" t="s">
        <v>109</v>
      </c>
      <c r="R12" s="39">
        <f>IF(Q12="HS",H12,0)</f>
        <v>0</v>
      </c>
      <c r="S12" s="39">
        <f>IF(Q12="HS",I12-P12,0)</f>
        <v>0</v>
      </c>
      <c r="T12" s="39">
        <f>IF(Q12="PS",H12,0)</f>
        <v>0</v>
      </c>
      <c r="U12" s="39">
        <f>IF(Q12="PS",I12-P12,0)</f>
        <v>0</v>
      </c>
      <c r="V12" s="39">
        <f>IF(Q12="MP",H12,0)</f>
        <v>0</v>
      </c>
      <c r="W12" s="39">
        <f>IF(Q12="MP",I12-P12,0)</f>
        <v>0</v>
      </c>
      <c r="X12" s="39">
        <f>IF(Q12="OM",H12,0)</f>
        <v>0</v>
      </c>
      <c r="Y12" s="28"/>
      <c r="AI12" s="39">
        <f>SUM(Z13:Z17)</f>
        <v>0</v>
      </c>
      <c r="AJ12" s="39">
        <f>SUM(AA13:AA17)</f>
        <v>0</v>
      </c>
      <c r="AK12" s="39">
        <f>SUM(AB13:AB17)</f>
        <v>0</v>
      </c>
    </row>
    <row r="13" spans="1:43" ht="12.75">
      <c r="A13" s="4" t="s">
        <v>7</v>
      </c>
      <c r="B13" s="4"/>
      <c r="C13" s="4" t="s">
        <v>24</v>
      </c>
      <c r="D13" s="4" t="s">
        <v>50</v>
      </c>
      <c r="E13" s="4" t="s">
        <v>85</v>
      </c>
      <c r="F13" s="18">
        <v>6.57882</v>
      </c>
      <c r="G13" s="18">
        <v>0</v>
      </c>
      <c r="H13" s="18">
        <f>F13*AE13</f>
        <v>0</v>
      </c>
      <c r="I13" s="18">
        <f>J13-H13</f>
        <v>0</v>
      </c>
      <c r="J13" s="18">
        <f>F13*G13</f>
        <v>0</v>
      </c>
      <c r="K13" s="18">
        <v>1.6</v>
      </c>
      <c r="L13" s="18">
        <f>F13*K13</f>
        <v>10.526112000000001</v>
      </c>
      <c r="M13" s="31" t="s">
        <v>105</v>
      </c>
      <c r="N13" s="31" t="s">
        <v>7</v>
      </c>
      <c r="O13" s="18">
        <f>IF(N13="5",I13,0)</f>
        <v>0</v>
      </c>
      <c r="Z13" s="18">
        <f>IF(AD13=0,J13,0)</f>
        <v>0</v>
      </c>
      <c r="AA13" s="18">
        <f>IF(AD13=15,J13,0)</f>
        <v>0</v>
      </c>
      <c r="AB13" s="18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M13" s="36">
        <f>F13*AE13</f>
        <v>0</v>
      </c>
      <c r="AN13" s="36">
        <f>F13*AF13</f>
        <v>0</v>
      </c>
      <c r="AO13" s="37" t="s">
        <v>117</v>
      </c>
      <c r="AP13" s="37" t="s">
        <v>125</v>
      </c>
      <c r="AQ13" s="28" t="s">
        <v>128</v>
      </c>
    </row>
    <row r="14" spans="4:6" ht="12.75">
      <c r="D14" s="16" t="s">
        <v>51</v>
      </c>
      <c r="F14" s="19">
        <v>6.57882</v>
      </c>
    </row>
    <row r="15" spans="1:43" ht="12.75">
      <c r="A15" s="4" t="s">
        <v>8</v>
      </c>
      <c r="B15" s="4"/>
      <c r="C15" s="4" t="s">
        <v>25</v>
      </c>
      <c r="D15" s="4" t="s">
        <v>52</v>
      </c>
      <c r="E15" s="4" t="s">
        <v>86</v>
      </c>
      <c r="F15" s="18">
        <v>65.7882</v>
      </c>
      <c r="G15" s="18">
        <v>0</v>
      </c>
      <c r="H15" s="18">
        <f>F15*AE15</f>
        <v>0</v>
      </c>
      <c r="I15" s="18">
        <f>J15-H15</f>
        <v>0</v>
      </c>
      <c r="J15" s="18">
        <f>F15*G15</f>
        <v>0</v>
      </c>
      <c r="K15" s="18">
        <v>0.138</v>
      </c>
      <c r="L15" s="18">
        <f>F15*K15</f>
        <v>9.078771600000001</v>
      </c>
      <c r="M15" s="31" t="s">
        <v>105</v>
      </c>
      <c r="N15" s="31" t="s">
        <v>7</v>
      </c>
      <c r="O15" s="18">
        <f>IF(N15="5",I15,0)</f>
        <v>0</v>
      </c>
      <c r="Z15" s="18">
        <f>IF(AD15=0,J15,0)</f>
        <v>0</v>
      </c>
      <c r="AA15" s="18">
        <f>IF(AD15=15,J15,0)</f>
        <v>0</v>
      </c>
      <c r="AB15" s="18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M15" s="36">
        <f>F15*AE15</f>
        <v>0</v>
      </c>
      <c r="AN15" s="36">
        <f>F15*AF15</f>
        <v>0</v>
      </c>
      <c r="AO15" s="37" t="s">
        <v>117</v>
      </c>
      <c r="AP15" s="37" t="s">
        <v>125</v>
      </c>
      <c r="AQ15" s="28" t="s">
        <v>128</v>
      </c>
    </row>
    <row r="16" spans="4:6" ht="12.75">
      <c r="D16" s="16" t="s">
        <v>53</v>
      </c>
      <c r="F16" s="19">
        <v>65.7882</v>
      </c>
    </row>
    <row r="17" spans="1:43" ht="12.75">
      <c r="A17" s="4" t="s">
        <v>9</v>
      </c>
      <c r="B17" s="4"/>
      <c r="C17" s="4" t="s">
        <v>26</v>
      </c>
      <c r="D17" s="4" t="s">
        <v>54</v>
      </c>
      <c r="E17" s="4" t="s">
        <v>87</v>
      </c>
      <c r="F17" s="18">
        <v>70.74</v>
      </c>
      <c r="G17" s="18">
        <v>0</v>
      </c>
      <c r="H17" s="18">
        <f>F17*AE17</f>
        <v>0</v>
      </c>
      <c r="I17" s="18">
        <f>J17-H17</f>
        <v>0</v>
      </c>
      <c r="J17" s="18">
        <f>F17*G17</f>
        <v>0</v>
      </c>
      <c r="K17" s="18">
        <v>0.04</v>
      </c>
      <c r="L17" s="18">
        <f>F17*K17</f>
        <v>2.8295999999999997</v>
      </c>
      <c r="M17" s="31" t="s">
        <v>105</v>
      </c>
      <c r="N17" s="31" t="s">
        <v>7</v>
      </c>
      <c r="O17" s="18">
        <f>IF(N17="5",I17,0)</f>
        <v>0</v>
      </c>
      <c r="Z17" s="18">
        <f>IF(AD17=0,J17,0)</f>
        <v>0</v>
      </c>
      <c r="AA17" s="18">
        <f>IF(AD17=15,J17,0)</f>
        <v>0</v>
      </c>
      <c r="AB17" s="18">
        <f>IF(AD17=21,J17,0)</f>
        <v>0</v>
      </c>
      <c r="AD17" s="36">
        <v>21</v>
      </c>
      <c r="AE17" s="36">
        <f>G17*0</f>
        <v>0</v>
      </c>
      <c r="AF17" s="36">
        <f>G17*(1-0)</f>
        <v>0</v>
      </c>
      <c r="AM17" s="36">
        <f>F17*AE17</f>
        <v>0</v>
      </c>
      <c r="AN17" s="36">
        <f>F17*AF17</f>
        <v>0</v>
      </c>
      <c r="AO17" s="37" t="s">
        <v>117</v>
      </c>
      <c r="AP17" s="37" t="s">
        <v>125</v>
      </c>
      <c r="AQ17" s="28" t="s">
        <v>128</v>
      </c>
    </row>
    <row r="18" spans="4:6" ht="12.75">
      <c r="D18" s="16" t="s">
        <v>55</v>
      </c>
      <c r="F18" s="19">
        <v>70.74</v>
      </c>
    </row>
    <row r="19" spans="1:37" ht="12.75">
      <c r="A19" s="5"/>
      <c r="B19" s="13"/>
      <c r="C19" s="13" t="s">
        <v>18</v>
      </c>
      <c r="D19" s="84" t="s">
        <v>56</v>
      </c>
      <c r="E19" s="85"/>
      <c r="F19" s="85"/>
      <c r="G19" s="85"/>
      <c r="H19" s="39">
        <f>SUM(H20:H20)</f>
        <v>0</v>
      </c>
      <c r="I19" s="39">
        <f>SUM(I20:I20)</f>
        <v>0</v>
      </c>
      <c r="J19" s="39">
        <f>H19+I19</f>
        <v>0</v>
      </c>
      <c r="K19" s="28"/>
      <c r="L19" s="39">
        <f>SUM(L20:L20)</f>
        <v>0</v>
      </c>
      <c r="M19" s="28"/>
      <c r="P19" s="39">
        <f>IF(Q19="PR",J19,SUM(O20:O20))</f>
        <v>0</v>
      </c>
      <c r="Q19" s="28" t="s">
        <v>109</v>
      </c>
      <c r="R19" s="39">
        <f>IF(Q19="HS",H19,0)</f>
        <v>0</v>
      </c>
      <c r="S19" s="39">
        <f>IF(Q19="HS",I19-P19,0)</f>
        <v>0</v>
      </c>
      <c r="T19" s="39">
        <f>IF(Q19="PS",H19,0)</f>
        <v>0</v>
      </c>
      <c r="U19" s="39">
        <f>IF(Q19="PS",I19-P19,0)</f>
        <v>0</v>
      </c>
      <c r="V19" s="39">
        <f>IF(Q19="MP",H19,0)</f>
        <v>0</v>
      </c>
      <c r="W19" s="39">
        <f>IF(Q19="MP",I19-P19,0)</f>
        <v>0</v>
      </c>
      <c r="X19" s="39">
        <f>IF(Q19="OM",H19,0)</f>
        <v>0</v>
      </c>
      <c r="Y19" s="28"/>
      <c r="AI19" s="39">
        <f>SUM(Z20:Z20)</f>
        <v>0</v>
      </c>
      <c r="AJ19" s="39">
        <f>SUM(AA20:AA20)</f>
        <v>0</v>
      </c>
      <c r="AK19" s="39">
        <f>SUM(AB20:AB20)</f>
        <v>0</v>
      </c>
    </row>
    <row r="20" spans="1:43" ht="12.75">
      <c r="A20" s="4" t="s">
        <v>10</v>
      </c>
      <c r="B20" s="4"/>
      <c r="C20" s="4" t="s">
        <v>27</v>
      </c>
      <c r="D20" s="4" t="s">
        <v>57</v>
      </c>
      <c r="E20" s="4" t="s">
        <v>85</v>
      </c>
      <c r="F20" s="18">
        <v>7.2367</v>
      </c>
      <c r="G20" s="18">
        <v>0</v>
      </c>
      <c r="H20" s="18">
        <f>F20*AE20</f>
        <v>0</v>
      </c>
      <c r="I20" s="18">
        <f>J20-H20</f>
        <v>0</v>
      </c>
      <c r="J20" s="18">
        <f>F20*G20</f>
        <v>0</v>
      </c>
      <c r="K20" s="18">
        <v>0</v>
      </c>
      <c r="L20" s="18">
        <f>F20*K20</f>
        <v>0</v>
      </c>
      <c r="M20" s="31" t="s">
        <v>105</v>
      </c>
      <c r="N20" s="31" t="s">
        <v>7</v>
      </c>
      <c r="O20" s="18">
        <f>IF(N20="5",I20,0)</f>
        <v>0</v>
      </c>
      <c r="Z20" s="18">
        <f>IF(AD20=0,J20,0)</f>
        <v>0</v>
      </c>
      <c r="AA20" s="18">
        <f>IF(AD20=15,J20,0)</f>
        <v>0</v>
      </c>
      <c r="AB20" s="18">
        <f>IF(AD20=21,J20,0)</f>
        <v>0</v>
      </c>
      <c r="AD20" s="36">
        <v>21</v>
      </c>
      <c r="AE20" s="36">
        <f>G20*0</f>
        <v>0</v>
      </c>
      <c r="AF20" s="36">
        <f>G20*(1-0)</f>
        <v>0</v>
      </c>
      <c r="AM20" s="36">
        <f>F20*AE20</f>
        <v>0</v>
      </c>
      <c r="AN20" s="36">
        <f>F20*AF20</f>
        <v>0</v>
      </c>
      <c r="AO20" s="37" t="s">
        <v>118</v>
      </c>
      <c r="AP20" s="37" t="s">
        <v>125</v>
      </c>
      <c r="AQ20" s="28" t="s">
        <v>128</v>
      </c>
    </row>
    <row r="21" spans="4:6" ht="12.75">
      <c r="D21" s="16" t="s">
        <v>58</v>
      </c>
      <c r="F21" s="19">
        <v>7.2367</v>
      </c>
    </row>
    <row r="22" spans="1:37" ht="12.75">
      <c r="A22" s="5"/>
      <c r="B22" s="13"/>
      <c r="C22" s="13" t="s">
        <v>28</v>
      </c>
      <c r="D22" s="84" t="s">
        <v>59</v>
      </c>
      <c r="E22" s="85"/>
      <c r="F22" s="85"/>
      <c r="G22" s="85"/>
      <c r="H22" s="39">
        <f>SUM(H23:H25)</f>
        <v>0</v>
      </c>
      <c r="I22" s="39">
        <f>SUM(I23:I25)</f>
        <v>0</v>
      </c>
      <c r="J22" s="39">
        <f>H22+I22</f>
        <v>0</v>
      </c>
      <c r="K22" s="28"/>
      <c r="L22" s="39">
        <f>SUM(L23:L25)</f>
        <v>0</v>
      </c>
      <c r="M22" s="28"/>
      <c r="P22" s="39">
        <f>IF(Q22="PR",J22,SUM(O23:O25))</f>
        <v>0</v>
      </c>
      <c r="Q22" s="28" t="s">
        <v>109</v>
      </c>
      <c r="R22" s="39">
        <f>IF(Q22="HS",H22,0)</f>
        <v>0</v>
      </c>
      <c r="S22" s="39">
        <f>IF(Q22="HS",I22-P22,0)</f>
        <v>0</v>
      </c>
      <c r="T22" s="39">
        <f>IF(Q22="PS",H22,0)</f>
        <v>0</v>
      </c>
      <c r="U22" s="39">
        <f>IF(Q22="PS",I22-P22,0)</f>
        <v>0</v>
      </c>
      <c r="V22" s="39">
        <f>IF(Q22="MP",H22,0)</f>
        <v>0</v>
      </c>
      <c r="W22" s="39">
        <f>IF(Q22="MP",I22-P22,0)</f>
        <v>0</v>
      </c>
      <c r="X22" s="39">
        <f>IF(Q22="OM",H22,0)</f>
        <v>0</v>
      </c>
      <c r="Y22" s="28"/>
      <c r="AI22" s="39">
        <f>SUM(Z23:Z25)</f>
        <v>0</v>
      </c>
      <c r="AJ22" s="39">
        <f>SUM(AA23:AA25)</f>
        <v>0</v>
      </c>
      <c r="AK22" s="39">
        <f>SUM(AB23:AB25)</f>
        <v>0</v>
      </c>
    </row>
    <row r="23" spans="1:43" ht="12.75">
      <c r="A23" s="4" t="s">
        <v>11</v>
      </c>
      <c r="B23" s="4"/>
      <c r="C23" s="4" t="s">
        <v>29</v>
      </c>
      <c r="D23" s="4" t="s">
        <v>60</v>
      </c>
      <c r="E23" s="4" t="s">
        <v>85</v>
      </c>
      <c r="F23" s="18">
        <v>13.815</v>
      </c>
      <c r="G23" s="18">
        <v>0</v>
      </c>
      <c r="H23" s="18">
        <f>F23*AE23</f>
        <v>0</v>
      </c>
      <c r="I23" s="18">
        <f>J23-H23</f>
        <v>0</v>
      </c>
      <c r="J23" s="18">
        <f>F23*G23</f>
        <v>0</v>
      </c>
      <c r="K23" s="18">
        <v>0</v>
      </c>
      <c r="L23" s="18">
        <f>F23*K23</f>
        <v>0</v>
      </c>
      <c r="M23" s="31" t="s">
        <v>105</v>
      </c>
      <c r="N23" s="31" t="s">
        <v>7</v>
      </c>
      <c r="O23" s="18">
        <f>IF(N23="5",I23,0)</f>
        <v>0</v>
      </c>
      <c r="Z23" s="18">
        <f>IF(AD23=0,J23,0)</f>
        <v>0</v>
      </c>
      <c r="AA23" s="18">
        <f>IF(AD23=15,J23,0)</f>
        <v>0</v>
      </c>
      <c r="AB23" s="18">
        <f>IF(AD23=21,J23,0)</f>
        <v>0</v>
      </c>
      <c r="AD23" s="36">
        <v>21</v>
      </c>
      <c r="AE23" s="36">
        <f>G23*0</f>
        <v>0</v>
      </c>
      <c r="AF23" s="36">
        <f>G23*(1-0)</f>
        <v>0</v>
      </c>
      <c r="AM23" s="36">
        <f>F23*AE23</f>
        <v>0</v>
      </c>
      <c r="AN23" s="36">
        <f>F23*AF23</f>
        <v>0</v>
      </c>
      <c r="AO23" s="37" t="s">
        <v>119</v>
      </c>
      <c r="AP23" s="37" t="s">
        <v>125</v>
      </c>
      <c r="AQ23" s="28" t="s">
        <v>128</v>
      </c>
    </row>
    <row r="24" spans="4:6" ht="12.75">
      <c r="D24" s="16" t="s">
        <v>61</v>
      </c>
      <c r="F24" s="19">
        <v>13.815</v>
      </c>
    </row>
    <row r="25" spans="1:43" ht="12.75">
      <c r="A25" s="4" t="s">
        <v>12</v>
      </c>
      <c r="B25" s="4"/>
      <c r="C25" s="4" t="s">
        <v>30</v>
      </c>
      <c r="D25" s="4" t="s">
        <v>62</v>
      </c>
      <c r="E25" s="4" t="s">
        <v>85</v>
      </c>
      <c r="F25" s="18">
        <v>13.815</v>
      </c>
      <c r="G25" s="18">
        <v>0</v>
      </c>
      <c r="H25" s="18">
        <f>F25*AE25</f>
        <v>0</v>
      </c>
      <c r="I25" s="18">
        <f>J25-H25</f>
        <v>0</v>
      </c>
      <c r="J25" s="18">
        <f>F25*G25</f>
        <v>0</v>
      </c>
      <c r="K25" s="18">
        <v>0</v>
      </c>
      <c r="L25" s="18">
        <f>F25*K25</f>
        <v>0</v>
      </c>
      <c r="M25" s="31" t="s">
        <v>105</v>
      </c>
      <c r="N25" s="31" t="s">
        <v>7</v>
      </c>
      <c r="O25" s="18">
        <f>IF(N25="5",I25,0)</f>
        <v>0</v>
      </c>
      <c r="Z25" s="18">
        <f>IF(AD25=0,J25,0)</f>
        <v>0</v>
      </c>
      <c r="AA25" s="18">
        <f>IF(AD25=15,J25,0)</f>
        <v>0</v>
      </c>
      <c r="AB25" s="18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M25" s="36">
        <f>F25*AE25</f>
        <v>0</v>
      </c>
      <c r="AN25" s="36">
        <f>F25*AF25</f>
        <v>0</v>
      </c>
      <c r="AO25" s="37" t="s">
        <v>119</v>
      </c>
      <c r="AP25" s="37" t="s">
        <v>125</v>
      </c>
      <c r="AQ25" s="28" t="s">
        <v>128</v>
      </c>
    </row>
    <row r="26" spans="1:37" ht="12.75">
      <c r="A26" s="5"/>
      <c r="B26" s="13"/>
      <c r="C26" s="13" t="s">
        <v>31</v>
      </c>
      <c r="D26" s="84" t="s">
        <v>63</v>
      </c>
      <c r="E26" s="85"/>
      <c r="F26" s="85"/>
      <c r="G26" s="85"/>
      <c r="H26" s="39">
        <f>SUM(H27:H27)</f>
        <v>0</v>
      </c>
      <c r="I26" s="39">
        <f>SUM(I27:I27)</f>
        <v>0</v>
      </c>
      <c r="J26" s="39">
        <f>H26+I26</f>
        <v>0</v>
      </c>
      <c r="K26" s="28"/>
      <c r="L26" s="39">
        <f>SUM(L27:L27)</f>
        <v>0</v>
      </c>
      <c r="M26" s="28"/>
      <c r="P26" s="39">
        <f>IF(Q26="PR",J26,SUM(O27:O27))</f>
        <v>0</v>
      </c>
      <c r="Q26" s="28" t="s">
        <v>109</v>
      </c>
      <c r="R26" s="39">
        <f>IF(Q26="HS",H26,0)</f>
        <v>0</v>
      </c>
      <c r="S26" s="39">
        <f>IF(Q26="HS",I26-P26,0)</f>
        <v>0</v>
      </c>
      <c r="T26" s="39">
        <f>IF(Q26="PS",H26,0)</f>
        <v>0</v>
      </c>
      <c r="U26" s="39">
        <f>IF(Q26="PS",I26-P26,0)</f>
        <v>0</v>
      </c>
      <c r="V26" s="39">
        <f>IF(Q26="MP",H26,0)</f>
        <v>0</v>
      </c>
      <c r="W26" s="39">
        <f>IF(Q26="MP",I26-P26,0)</f>
        <v>0</v>
      </c>
      <c r="X26" s="39">
        <f>IF(Q26="OM",H26,0)</f>
        <v>0</v>
      </c>
      <c r="Y26" s="28"/>
      <c r="AI26" s="39">
        <f>SUM(Z27:Z27)</f>
        <v>0</v>
      </c>
      <c r="AJ26" s="39">
        <f>SUM(AA27:AA27)</f>
        <v>0</v>
      </c>
      <c r="AK26" s="39">
        <f>SUM(AB27:AB27)</f>
        <v>0</v>
      </c>
    </row>
    <row r="27" spans="1:43" ht="12.75">
      <c r="A27" s="4" t="s">
        <v>13</v>
      </c>
      <c r="B27" s="4"/>
      <c r="C27" s="4" t="s">
        <v>32</v>
      </c>
      <c r="D27" s="4" t="s">
        <v>64</v>
      </c>
      <c r="E27" s="4" t="s">
        <v>86</v>
      </c>
      <c r="F27" s="18">
        <v>65.7882</v>
      </c>
      <c r="G27" s="18">
        <v>0</v>
      </c>
      <c r="H27" s="18">
        <f>F27*AE27</f>
        <v>0</v>
      </c>
      <c r="I27" s="18">
        <f>J27-H27</f>
        <v>0</v>
      </c>
      <c r="J27" s="18">
        <f>F27*G27</f>
        <v>0</v>
      </c>
      <c r="K27" s="18">
        <v>0</v>
      </c>
      <c r="L27" s="18">
        <f>F27*K27</f>
        <v>0</v>
      </c>
      <c r="M27" s="31" t="s">
        <v>105</v>
      </c>
      <c r="N27" s="31" t="s">
        <v>7</v>
      </c>
      <c r="O27" s="18">
        <f>IF(N27="5",I27,0)</f>
        <v>0</v>
      </c>
      <c r="Z27" s="18">
        <f>IF(AD27=0,J27,0)</f>
        <v>0</v>
      </c>
      <c r="AA27" s="18">
        <f>IF(AD27=15,J27,0)</f>
        <v>0</v>
      </c>
      <c r="AB27" s="18">
        <f>IF(AD27=21,J27,0)</f>
        <v>0</v>
      </c>
      <c r="AD27" s="36">
        <v>21</v>
      </c>
      <c r="AE27" s="36">
        <f>G27*0</f>
        <v>0</v>
      </c>
      <c r="AF27" s="36">
        <f>G27*(1-0)</f>
        <v>0</v>
      </c>
      <c r="AM27" s="36">
        <f>F27*AE27</f>
        <v>0</v>
      </c>
      <c r="AN27" s="36">
        <f>F27*AF27</f>
        <v>0</v>
      </c>
      <c r="AO27" s="37" t="s">
        <v>120</v>
      </c>
      <c r="AP27" s="37" t="s">
        <v>125</v>
      </c>
      <c r="AQ27" s="28" t="s">
        <v>128</v>
      </c>
    </row>
    <row r="28" spans="1:37" ht="12.75">
      <c r="A28" s="5"/>
      <c r="B28" s="13"/>
      <c r="C28" s="13" t="s">
        <v>33</v>
      </c>
      <c r="D28" s="84" t="s">
        <v>65</v>
      </c>
      <c r="E28" s="85"/>
      <c r="F28" s="85"/>
      <c r="G28" s="85"/>
      <c r="H28" s="39">
        <f>SUM(H29:H29)</f>
        <v>0</v>
      </c>
      <c r="I28" s="39">
        <f>SUM(I29:I29)</f>
        <v>0</v>
      </c>
      <c r="J28" s="39">
        <f>H28+I28</f>
        <v>0</v>
      </c>
      <c r="K28" s="28"/>
      <c r="L28" s="39">
        <f>SUM(L29:L29)</f>
        <v>18.416748708000004</v>
      </c>
      <c r="M28" s="28"/>
      <c r="P28" s="39">
        <f>IF(Q28="PR",J28,SUM(O29:O29))</f>
        <v>0</v>
      </c>
      <c r="Q28" s="28" t="s">
        <v>109</v>
      </c>
      <c r="R28" s="39">
        <f>IF(Q28="HS",H28,0)</f>
        <v>0</v>
      </c>
      <c r="S28" s="39">
        <f>IF(Q28="HS",I28-P28,0)</f>
        <v>0</v>
      </c>
      <c r="T28" s="39">
        <f>IF(Q28="PS",H28,0)</f>
        <v>0</v>
      </c>
      <c r="U28" s="39">
        <f>IF(Q28="PS",I28-P28,0)</f>
        <v>0</v>
      </c>
      <c r="V28" s="39">
        <f>IF(Q28="MP",H28,0)</f>
        <v>0</v>
      </c>
      <c r="W28" s="39">
        <f>IF(Q28="MP",I28-P28,0)</f>
        <v>0</v>
      </c>
      <c r="X28" s="39">
        <f>IF(Q28="OM",H28,0)</f>
        <v>0</v>
      </c>
      <c r="Y28" s="28"/>
      <c r="AI28" s="39">
        <f>SUM(Z29:Z29)</f>
        <v>0</v>
      </c>
      <c r="AJ28" s="39">
        <f>SUM(AA29:AA29)</f>
        <v>0</v>
      </c>
      <c r="AK28" s="39">
        <f>SUM(AB29:AB29)</f>
        <v>0</v>
      </c>
    </row>
    <row r="29" spans="1:43" ht="12.75">
      <c r="A29" s="4" t="s">
        <v>14</v>
      </c>
      <c r="B29" s="4"/>
      <c r="C29" s="4" t="s">
        <v>34</v>
      </c>
      <c r="D29" s="4" t="s">
        <v>66</v>
      </c>
      <c r="E29" s="4" t="s">
        <v>86</v>
      </c>
      <c r="F29" s="18">
        <v>65.7882</v>
      </c>
      <c r="G29" s="18">
        <v>0</v>
      </c>
      <c r="H29" s="18">
        <f>F29*AE29</f>
        <v>0</v>
      </c>
      <c r="I29" s="18">
        <f>J29-H29</f>
        <v>0</v>
      </c>
      <c r="J29" s="18">
        <f>F29*G29</f>
        <v>0</v>
      </c>
      <c r="K29" s="18">
        <v>0.27994</v>
      </c>
      <c r="L29" s="18">
        <f>F29*K29</f>
        <v>18.416748708000004</v>
      </c>
      <c r="M29" s="31" t="s">
        <v>105</v>
      </c>
      <c r="N29" s="31" t="s">
        <v>7</v>
      </c>
      <c r="O29" s="18">
        <f>IF(N29="5",I29,0)</f>
        <v>0</v>
      </c>
      <c r="Z29" s="18">
        <f>IF(AD29=0,J29,0)</f>
        <v>0</v>
      </c>
      <c r="AA29" s="18">
        <f>IF(AD29=15,J29,0)</f>
        <v>0</v>
      </c>
      <c r="AB29" s="18">
        <f>IF(AD29=21,J29,0)</f>
        <v>0</v>
      </c>
      <c r="AD29" s="36">
        <v>21</v>
      </c>
      <c r="AE29" s="36">
        <f>G29*0.857782825414853</f>
        <v>0</v>
      </c>
      <c r="AF29" s="36">
        <f>G29*(1-0.857782825414853)</f>
        <v>0</v>
      </c>
      <c r="AM29" s="36">
        <f>F29*AE29</f>
        <v>0</v>
      </c>
      <c r="AN29" s="36">
        <f>F29*AF29</f>
        <v>0</v>
      </c>
      <c r="AO29" s="37" t="s">
        <v>121</v>
      </c>
      <c r="AP29" s="37" t="s">
        <v>126</v>
      </c>
      <c r="AQ29" s="28" t="s">
        <v>128</v>
      </c>
    </row>
    <row r="30" spans="1:37" ht="12.75">
      <c r="A30" s="5"/>
      <c r="B30" s="13"/>
      <c r="C30" s="13" t="s">
        <v>35</v>
      </c>
      <c r="D30" s="84" t="s">
        <v>67</v>
      </c>
      <c r="E30" s="85"/>
      <c r="F30" s="85"/>
      <c r="G30" s="85"/>
      <c r="H30" s="39">
        <f>SUM(H31:H32)</f>
        <v>0</v>
      </c>
      <c r="I30" s="39">
        <f>SUM(I31:I32)</f>
        <v>0</v>
      </c>
      <c r="J30" s="39">
        <f>H30+I30</f>
        <v>0</v>
      </c>
      <c r="K30" s="28"/>
      <c r="L30" s="39">
        <f>SUM(L31:L32)</f>
        <v>11.15636273</v>
      </c>
      <c r="M30" s="28"/>
      <c r="P30" s="39">
        <f>IF(Q30="PR",J30,SUM(O31:O32))</f>
        <v>0</v>
      </c>
      <c r="Q30" s="28" t="s">
        <v>109</v>
      </c>
      <c r="R30" s="39">
        <f>IF(Q30="HS",H30,0)</f>
        <v>0</v>
      </c>
      <c r="S30" s="39">
        <f>IF(Q30="HS",I30-P30,0)</f>
        <v>0</v>
      </c>
      <c r="T30" s="39">
        <f>IF(Q30="PS",H30,0)</f>
        <v>0</v>
      </c>
      <c r="U30" s="39">
        <f>IF(Q30="PS",I30-P30,0)</f>
        <v>0</v>
      </c>
      <c r="V30" s="39">
        <f>IF(Q30="MP",H30,0)</f>
        <v>0</v>
      </c>
      <c r="W30" s="39">
        <f>IF(Q30="MP",I30-P30,0)</f>
        <v>0</v>
      </c>
      <c r="X30" s="39">
        <f>IF(Q30="OM",H30,0)</f>
        <v>0</v>
      </c>
      <c r="Y30" s="28"/>
      <c r="AI30" s="39">
        <f>SUM(Z31:Z32)</f>
        <v>0</v>
      </c>
      <c r="AJ30" s="39">
        <f>SUM(AA31:AA32)</f>
        <v>0</v>
      </c>
      <c r="AK30" s="39">
        <f>SUM(AB31:AB32)</f>
        <v>0</v>
      </c>
    </row>
    <row r="31" spans="1:43" ht="12.75">
      <c r="A31" s="4" t="s">
        <v>15</v>
      </c>
      <c r="B31" s="4"/>
      <c r="C31" s="4" t="s">
        <v>36</v>
      </c>
      <c r="D31" s="4" t="s">
        <v>68</v>
      </c>
      <c r="E31" s="4" t="s">
        <v>86</v>
      </c>
      <c r="F31" s="18">
        <v>65.7882</v>
      </c>
      <c r="G31" s="18">
        <v>0</v>
      </c>
      <c r="H31" s="18">
        <f>F31*AE31</f>
        <v>0</v>
      </c>
      <c r="I31" s="18">
        <f>J31-H31</f>
        <v>0</v>
      </c>
      <c r="J31" s="18">
        <f>F31*G31</f>
        <v>0</v>
      </c>
      <c r="K31" s="18">
        <v>0.05545</v>
      </c>
      <c r="L31" s="18">
        <f>F31*K31</f>
        <v>3.6479556900000003</v>
      </c>
      <c r="M31" s="31" t="s">
        <v>105</v>
      </c>
      <c r="N31" s="31" t="s">
        <v>7</v>
      </c>
      <c r="O31" s="18">
        <f>IF(N31="5",I31,0)</f>
        <v>0</v>
      </c>
      <c r="Z31" s="18">
        <f>IF(AD31=0,J31,0)</f>
        <v>0</v>
      </c>
      <c r="AA31" s="18">
        <f>IF(AD31=15,J31,0)</f>
        <v>0</v>
      </c>
      <c r="AB31" s="18">
        <f>IF(AD31=21,J31,0)</f>
        <v>0</v>
      </c>
      <c r="AD31" s="36">
        <v>21</v>
      </c>
      <c r="AE31" s="36">
        <f>G31*0.158517045140616</f>
        <v>0</v>
      </c>
      <c r="AF31" s="36">
        <f>G31*(1-0.158517045140616)</f>
        <v>0</v>
      </c>
      <c r="AM31" s="36">
        <f>F31*AE31</f>
        <v>0</v>
      </c>
      <c r="AN31" s="36">
        <f>F31*AF31</f>
        <v>0</v>
      </c>
      <c r="AO31" s="37" t="s">
        <v>122</v>
      </c>
      <c r="AP31" s="37" t="s">
        <v>126</v>
      </c>
      <c r="AQ31" s="28" t="s">
        <v>128</v>
      </c>
    </row>
    <row r="32" spans="1:43" ht="12.75">
      <c r="A32" s="6" t="s">
        <v>16</v>
      </c>
      <c r="B32" s="6"/>
      <c r="C32" s="6" t="s">
        <v>37</v>
      </c>
      <c r="D32" s="6" t="s">
        <v>69</v>
      </c>
      <c r="E32" s="6" t="s">
        <v>86</v>
      </c>
      <c r="F32" s="20">
        <v>66.44608</v>
      </c>
      <c r="G32" s="20">
        <v>0</v>
      </c>
      <c r="H32" s="20">
        <f>F32*AE32</f>
        <v>0</v>
      </c>
      <c r="I32" s="20">
        <f>J32-H32</f>
        <v>0</v>
      </c>
      <c r="J32" s="20">
        <f>F32*G32</f>
        <v>0</v>
      </c>
      <c r="K32" s="20">
        <v>0.113</v>
      </c>
      <c r="L32" s="20">
        <f>F32*K32</f>
        <v>7.50840704</v>
      </c>
      <c r="M32" s="32" t="s">
        <v>105</v>
      </c>
      <c r="N32" s="32" t="s">
        <v>106</v>
      </c>
      <c r="O32" s="20">
        <f>IF(N32="5",I32,0)</f>
        <v>0</v>
      </c>
      <c r="Z32" s="20">
        <f>IF(AD32=0,J32,0)</f>
        <v>0</v>
      </c>
      <c r="AA32" s="20">
        <f>IF(AD32=15,J32,0)</f>
        <v>0</v>
      </c>
      <c r="AB32" s="20">
        <f>IF(AD32=21,J32,0)</f>
        <v>0</v>
      </c>
      <c r="AD32" s="36">
        <v>21</v>
      </c>
      <c r="AE32" s="36">
        <f>G32*1</f>
        <v>0</v>
      </c>
      <c r="AF32" s="36">
        <f>G32*(1-1)</f>
        <v>0</v>
      </c>
      <c r="AM32" s="36">
        <f>F32*AE32</f>
        <v>0</v>
      </c>
      <c r="AN32" s="36">
        <f>F32*AF32</f>
        <v>0</v>
      </c>
      <c r="AO32" s="37" t="s">
        <v>122</v>
      </c>
      <c r="AP32" s="37" t="s">
        <v>126</v>
      </c>
      <c r="AQ32" s="28" t="s">
        <v>128</v>
      </c>
    </row>
    <row r="33" spans="4:6" ht="12.75">
      <c r="D33" s="16" t="s">
        <v>70</v>
      </c>
      <c r="F33" s="19">
        <v>65.7882</v>
      </c>
    </row>
    <row r="34" spans="4:6" ht="12.75">
      <c r="D34" s="16" t="s">
        <v>71</v>
      </c>
      <c r="F34" s="19">
        <v>0.65788</v>
      </c>
    </row>
    <row r="35" spans="1:37" ht="12.75">
      <c r="A35" s="5"/>
      <c r="B35" s="13"/>
      <c r="C35" s="13" t="s">
        <v>38</v>
      </c>
      <c r="D35" s="84" t="s">
        <v>72</v>
      </c>
      <c r="E35" s="85"/>
      <c r="F35" s="85"/>
      <c r="G35" s="85"/>
      <c r="H35" s="39">
        <f>SUM(H36:H38)</f>
        <v>0</v>
      </c>
      <c r="I35" s="39">
        <f>SUM(I36:I38)</f>
        <v>0</v>
      </c>
      <c r="J35" s="39">
        <f>H35+I35</f>
        <v>0</v>
      </c>
      <c r="K35" s="28"/>
      <c r="L35" s="39">
        <f>SUM(L36:L38)</f>
        <v>8.2716282</v>
      </c>
      <c r="M35" s="28"/>
      <c r="P35" s="39">
        <f>IF(Q35="PR",J35,SUM(O36:O38))</f>
        <v>0</v>
      </c>
      <c r="Q35" s="28" t="s">
        <v>109</v>
      </c>
      <c r="R35" s="39">
        <f>IF(Q35="HS",H35,0)</f>
        <v>0</v>
      </c>
      <c r="S35" s="39">
        <f>IF(Q35="HS",I35-P35,0)</f>
        <v>0</v>
      </c>
      <c r="T35" s="39">
        <f>IF(Q35="PS",H35,0)</f>
        <v>0</v>
      </c>
      <c r="U35" s="39">
        <f>IF(Q35="PS",I35-P35,0)</f>
        <v>0</v>
      </c>
      <c r="V35" s="39">
        <f>IF(Q35="MP",H35,0)</f>
        <v>0</v>
      </c>
      <c r="W35" s="39">
        <f>IF(Q35="MP",I35-P35,0)</f>
        <v>0</v>
      </c>
      <c r="X35" s="39">
        <f>IF(Q35="OM",H35,0)</f>
        <v>0</v>
      </c>
      <c r="Y35" s="28"/>
      <c r="AI35" s="39">
        <f>SUM(Z36:Z38)</f>
        <v>0</v>
      </c>
      <c r="AJ35" s="39">
        <f>SUM(AA36:AA38)</f>
        <v>0</v>
      </c>
      <c r="AK35" s="39">
        <f>SUM(AB36:AB38)</f>
        <v>0</v>
      </c>
    </row>
    <row r="36" spans="1:43" ht="12.75">
      <c r="A36" s="4" t="s">
        <v>17</v>
      </c>
      <c r="B36" s="4"/>
      <c r="C36" s="4" t="s">
        <v>39</v>
      </c>
      <c r="D36" s="4" t="s">
        <v>73</v>
      </c>
      <c r="E36" s="4" t="s">
        <v>87</v>
      </c>
      <c r="F36" s="18">
        <v>70.74</v>
      </c>
      <c r="G36" s="18">
        <v>0</v>
      </c>
      <c r="H36" s="18">
        <f>F36*AE36</f>
        <v>0</v>
      </c>
      <c r="I36" s="18">
        <f>J36-H36</f>
        <v>0</v>
      </c>
      <c r="J36" s="18">
        <f>F36*G36</f>
        <v>0</v>
      </c>
      <c r="K36" s="18">
        <v>0.11693</v>
      </c>
      <c r="L36" s="18">
        <f>F36*K36</f>
        <v>8.2716282</v>
      </c>
      <c r="M36" s="31" t="s">
        <v>105</v>
      </c>
      <c r="N36" s="31" t="s">
        <v>7</v>
      </c>
      <c r="O36" s="18">
        <f>IF(N36="5",I36,0)</f>
        <v>0</v>
      </c>
      <c r="Z36" s="18">
        <f>IF(AD36=0,J36,0)</f>
        <v>0</v>
      </c>
      <c r="AA36" s="18">
        <f>IF(AD36=15,J36,0)</f>
        <v>0</v>
      </c>
      <c r="AB36" s="18">
        <f>IF(AD36=21,J36,0)</f>
        <v>0</v>
      </c>
      <c r="AD36" s="36">
        <v>21</v>
      </c>
      <c r="AE36" s="36">
        <f>G36*0.756057359485743</f>
        <v>0</v>
      </c>
      <c r="AF36" s="36">
        <f>G36*(1-0.756057359485743)</f>
        <v>0</v>
      </c>
      <c r="AM36" s="36">
        <f>F36*AE36</f>
        <v>0</v>
      </c>
      <c r="AN36" s="36">
        <f>F36*AF36</f>
        <v>0</v>
      </c>
      <c r="AO36" s="37" t="s">
        <v>123</v>
      </c>
      <c r="AP36" s="37" t="s">
        <v>127</v>
      </c>
      <c r="AQ36" s="28" t="s">
        <v>128</v>
      </c>
    </row>
    <row r="37" spans="3:13" ht="12.75">
      <c r="C37" s="14" t="s">
        <v>21</v>
      </c>
      <c r="D37" s="86" t="s">
        <v>74</v>
      </c>
      <c r="E37" s="87"/>
      <c r="F37" s="87"/>
      <c r="G37" s="87"/>
      <c r="H37" s="87"/>
      <c r="I37" s="87"/>
      <c r="J37" s="87"/>
      <c r="K37" s="87"/>
      <c r="L37" s="87"/>
      <c r="M37" s="87"/>
    </row>
    <row r="38" spans="1:43" ht="12.75">
      <c r="A38" s="4" t="s">
        <v>18</v>
      </c>
      <c r="B38" s="4"/>
      <c r="C38" s="4" t="s">
        <v>40</v>
      </c>
      <c r="D38" s="4" t="s">
        <v>75</v>
      </c>
      <c r="E38" s="4" t="s">
        <v>88</v>
      </c>
      <c r="F38" s="18">
        <v>126.04263</v>
      </c>
      <c r="G38" s="18">
        <v>0</v>
      </c>
      <c r="H38" s="18">
        <f>F38*AE38</f>
        <v>0</v>
      </c>
      <c r="I38" s="18">
        <f>J38-H38</f>
        <v>0</v>
      </c>
      <c r="J38" s="18">
        <f>F38*G38</f>
        <v>0</v>
      </c>
      <c r="K38" s="18">
        <v>0</v>
      </c>
      <c r="L38" s="18">
        <f>F38*K38</f>
        <v>0</v>
      </c>
      <c r="M38" s="31" t="s">
        <v>105</v>
      </c>
      <c r="N38" s="31" t="s">
        <v>11</v>
      </c>
      <c r="O38" s="18">
        <f>IF(N38="5",I38,0)</f>
        <v>0</v>
      </c>
      <c r="Z38" s="18">
        <f>IF(AD38=0,J38,0)</f>
        <v>0</v>
      </c>
      <c r="AA38" s="18">
        <f>IF(AD38=15,J38,0)</f>
        <v>0</v>
      </c>
      <c r="AB38" s="18">
        <f>IF(AD38=21,J38,0)</f>
        <v>0</v>
      </c>
      <c r="AD38" s="36">
        <v>21</v>
      </c>
      <c r="AE38" s="36">
        <f>G38*0</f>
        <v>0</v>
      </c>
      <c r="AF38" s="36">
        <f>G38*(1-0)</f>
        <v>0</v>
      </c>
      <c r="AM38" s="36">
        <f>F38*AE38</f>
        <v>0</v>
      </c>
      <c r="AN38" s="36">
        <f>F38*AF38</f>
        <v>0</v>
      </c>
      <c r="AO38" s="37" t="s">
        <v>123</v>
      </c>
      <c r="AP38" s="37" t="s">
        <v>127</v>
      </c>
      <c r="AQ38" s="28" t="s">
        <v>128</v>
      </c>
    </row>
    <row r="39" spans="1:37" ht="12.75">
      <c r="A39" s="5"/>
      <c r="B39" s="13"/>
      <c r="C39" s="13" t="s">
        <v>41</v>
      </c>
      <c r="D39" s="84" t="s">
        <v>76</v>
      </c>
      <c r="E39" s="85"/>
      <c r="F39" s="85"/>
      <c r="G39" s="85"/>
      <c r="H39" s="39">
        <f>SUM(H40:H42)</f>
        <v>0</v>
      </c>
      <c r="I39" s="39">
        <f>SUM(I40:I42)</f>
        <v>0</v>
      </c>
      <c r="J39" s="39">
        <f>H39+I39</f>
        <v>0</v>
      </c>
      <c r="K39" s="28"/>
      <c r="L39" s="39">
        <f>SUM(L40:L42)</f>
        <v>0</v>
      </c>
      <c r="M39" s="28"/>
      <c r="P39" s="39">
        <f>IF(Q39="PR",J39,SUM(O40:O42))</f>
        <v>0</v>
      </c>
      <c r="Q39" s="28" t="s">
        <v>109</v>
      </c>
      <c r="R39" s="39">
        <f>IF(Q39="HS",H39,0)</f>
        <v>0</v>
      </c>
      <c r="S39" s="39">
        <f>IF(Q39="HS",I39-P39,0)</f>
        <v>0</v>
      </c>
      <c r="T39" s="39">
        <f>IF(Q39="PS",H39,0)</f>
        <v>0</v>
      </c>
      <c r="U39" s="39">
        <f>IF(Q39="PS",I39-P39,0)</f>
        <v>0</v>
      </c>
      <c r="V39" s="39">
        <f>IF(Q39="MP",H39,0)</f>
        <v>0</v>
      </c>
      <c r="W39" s="39">
        <f>IF(Q39="MP",I39-P39,0)</f>
        <v>0</v>
      </c>
      <c r="X39" s="39">
        <f>IF(Q39="OM",H39,0)</f>
        <v>0</v>
      </c>
      <c r="Y39" s="28"/>
      <c r="AI39" s="39">
        <f>SUM(Z40:Z42)</f>
        <v>0</v>
      </c>
      <c r="AJ39" s="39">
        <f>SUM(AA40:AA42)</f>
        <v>0</v>
      </c>
      <c r="AK39" s="39">
        <f>SUM(AB40:AB42)</f>
        <v>0</v>
      </c>
    </row>
    <row r="40" spans="1:43" ht="12.75">
      <c r="A40" s="4" t="s">
        <v>19</v>
      </c>
      <c r="B40" s="4"/>
      <c r="C40" s="4" t="s">
        <v>42</v>
      </c>
      <c r="D40" s="4" t="s">
        <v>77</v>
      </c>
      <c r="E40" s="4" t="s">
        <v>88</v>
      </c>
      <c r="F40" s="18">
        <v>11.9084</v>
      </c>
      <c r="G40" s="18">
        <v>0</v>
      </c>
      <c r="H40" s="18">
        <f>F40*AE40</f>
        <v>0</v>
      </c>
      <c r="I40" s="18">
        <f>J40-H40</f>
        <v>0</v>
      </c>
      <c r="J40" s="18">
        <f>F40*G40</f>
        <v>0</v>
      </c>
      <c r="K40" s="18">
        <v>0</v>
      </c>
      <c r="L40" s="18">
        <f>F40*K40</f>
        <v>0</v>
      </c>
      <c r="M40" s="31" t="s">
        <v>105</v>
      </c>
      <c r="N40" s="31" t="s">
        <v>11</v>
      </c>
      <c r="O40" s="18">
        <f>IF(N40="5",I40,0)</f>
        <v>0</v>
      </c>
      <c r="Z40" s="18">
        <f>IF(AD40=0,J40,0)</f>
        <v>0</v>
      </c>
      <c r="AA40" s="18">
        <f>IF(AD40=15,J40,0)</f>
        <v>0</v>
      </c>
      <c r="AB40" s="18">
        <f>IF(AD40=21,J40,0)</f>
        <v>0</v>
      </c>
      <c r="AD40" s="36">
        <v>21</v>
      </c>
      <c r="AE40" s="36">
        <f>G40*0</f>
        <v>0</v>
      </c>
      <c r="AF40" s="36">
        <f>G40*(1-0)</f>
        <v>0</v>
      </c>
      <c r="AM40" s="36">
        <f>F40*AE40</f>
        <v>0</v>
      </c>
      <c r="AN40" s="36">
        <f>F40*AF40</f>
        <v>0</v>
      </c>
      <c r="AO40" s="37" t="s">
        <v>124</v>
      </c>
      <c r="AP40" s="37" t="s">
        <v>127</v>
      </c>
      <c r="AQ40" s="28" t="s">
        <v>128</v>
      </c>
    </row>
    <row r="41" spans="4:6" ht="12.75">
      <c r="D41" s="16" t="s">
        <v>78</v>
      </c>
      <c r="F41" s="19">
        <v>11.9084</v>
      </c>
    </row>
    <row r="42" spans="1:43" ht="12.75">
      <c r="A42" s="7" t="s">
        <v>20</v>
      </c>
      <c r="B42" s="7"/>
      <c r="C42" s="7" t="s">
        <v>43</v>
      </c>
      <c r="D42" s="7" t="s">
        <v>79</v>
      </c>
      <c r="E42" s="7" t="s">
        <v>88</v>
      </c>
      <c r="F42" s="21">
        <v>11.9084</v>
      </c>
      <c r="G42" s="21">
        <v>0</v>
      </c>
      <c r="H42" s="21">
        <f>F42*AE42</f>
        <v>0</v>
      </c>
      <c r="I42" s="21">
        <f>J42-H42</f>
        <v>0</v>
      </c>
      <c r="J42" s="21">
        <f>F42*G42</f>
        <v>0</v>
      </c>
      <c r="K42" s="21">
        <v>0</v>
      </c>
      <c r="L42" s="21">
        <f>F42*K42</f>
        <v>0</v>
      </c>
      <c r="M42" s="33" t="s">
        <v>105</v>
      </c>
      <c r="N42" s="31" t="s">
        <v>11</v>
      </c>
      <c r="O42" s="18">
        <f>IF(N42="5",I42,0)</f>
        <v>0</v>
      </c>
      <c r="Z42" s="18">
        <f>IF(AD42=0,J42,0)</f>
        <v>0</v>
      </c>
      <c r="AA42" s="18">
        <f>IF(AD42=15,J42,0)</f>
        <v>0</v>
      </c>
      <c r="AB42" s="18">
        <f>IF(AD42=21,J42,0)</f>
        <v>0</v>
      </c>
      <c r="AD42" s="36">
        <v>21</v>
      </c>
      <c r="AE42" s="36">
        <f>G42*0.00923317683881064</f>
        <v>0</v>
      </c>
      <c r="AF42" s="36">
        <f>G42*(1-0.00923317683881064)</f>
        <v>0</v>
      </c>
      <c r="AM42" s="36">
        <f>F42*AE42</f>
        <v>0</v>
      </c>
      <c r="AN42" s="36">
        <f>F42*AF42</f>
        <v>0</v>
      </c>
      <c r="AO42" s="37" t="s">
        <v>124</v>
      </c>
      <c r="AP42" s="37" t="s">
        <v>127</v>
      </c>
      <c r="AQ42" s="28" t="s">
        <v>128</v>
      </c>
    </row>
    <row r="43" spans="1:28" ht="12.75">
      <c r="A43" s="8"/>
      <c r="B43" s="8"/>
      <c r="C43" s="8"/>
      <c r="D43" s="8"/>
      <c r="E43" s="8"/>
      <c r="F43" s="8"/>
      <c r="G43" s="8"/>
      <c r="H43" s="88" t="s">
        <v>94</v>
      </c>
      <c r="I43" s="89"/>
      <c r="J43" s="40">
        <f>J12+J19+J22+J26+J28+J30+J35+J39</f>
        <v>0</v>
      </c>
      <c r="K43" s="8"/>
      <c r="L43" s="8"/>
      <c r="M43" s="8"/>
      <c r="Z43" s="41">
        <f>SUM(Z13:Z42)</f>
        <v>0</v>
      </c>
      <c r="AA43" s="41">
        <f>SUM(AA13:AA42)</f>
        <v>0</v>
      </c>
      <c r="AB43" s="41">
        <f>SUM(AB13:AB42)</f>
        <v>0</v>
      </c>
    </row>
    <row r="44" ht="11.25" customHeight="1">
      <c r="A44" s="9" t="s">
        <v>21</v>
      </c>
    </row>
    <row r="45" spans="1:13" ht="409.6" customHeight="1" hidden="1">
      <c r="A45" s="73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</row>
  </sheetData>
  <mergeCells count="38">
    <mergeCell ref="A45:M45"/>
    <mergeCell ref="D28:G28"/>
    <mergeCell ref="D30:G30"/>
    <mergeCell ref="D35:G35"/>
    <mergeCell ref="D37:M37"/>
    <mergeCell ref="D39:G39"/>
    <mergeCell ref="H43:I43"/>
    <mergeCell ref="H10:J10"/>
    <mergeCell ref="K10:L10"/>
    <mergeCell ref="D12:G12"/>
    <mergeCell ref="D19:G19"/>
    <mergeCell ref="D22:G22"/>
    <mergeCell ref="D26:G26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/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59"/>
      <c r="B1" s="42"/>
      <c r="C1" s="90" t="s">
        <v>144</v>
      </c>
      <c r="D1" s="91"/>
      <c r="E1" s="91"/>
      <c r="F1" s="91"/>
      <c r="G1" s="91"/>
      <c r="H1" s="91"/>
      <c r="I1" s="91"/>
    </row>
    <row r="2" spans="1:10" ht="12.75">
      <c r="A2" s="62" t="s">
        <v>1</v>
      </c>
      <c r="B2" s="63"/>
      <c r="C2" s="66" t="s">
        <v>44</v>
      </c>
      <c r="D2" s="89"/>
      <c r="E2" s="69" t="s">
        <v>95</v>
      </c>
      <c r="F2" s="69"/>
      <c r="G2" s="63"/>
      <c r="H2" s="69" t="s">
        <v>169</v>
      </c>
      <c r="I2" s="92"/>
      <c r="J2" s="34"/>
    </row>
    <row r="3" spans="1:10" ht="12.75">
      <c r="A3" s="64"/>
      <c r="B3" s="65"/>
      <c r="C3" s="67"/>
      <c r="D3" s="67"/>
      <c r="E3" s="65"/>
      <c r="F3" s="65"/>
      <c r="G3" s="65"/>
      <c r="H3" s="65"/>
      <c r="I3" s="71"/>
      <c r="J3" s="34"/>
    </row>
    <row r="4" spans="1:10" ht="12.75">
      <c r="A4" s="72" t="s">
        <v>2</v>
      </c>
      <c r="B4" s="65"/>
      <c r="C4" s="73" t="s">
        <v>45</v>
      </c>
      <c r="D4" s="65"/>
      <c r="E4" s="73" t="s">
        <v>96</v>
      </c>
      <c r="F4" s="73"/>
      <c r="G4" s="65"/>
      <c r="H4" s="73" t="s">
        <v>169</v>
      </c>
      <c r="I4" s="93"/>
      <c r="J4" s="34"/>
    </row>
    <row r="5" spans="1:10" ht="12.75">
      <c r="A5" s="64"/>
      <c r="B5" s="65"/>
      <c r="C5" s="65"/>
      <c r="D5" s="65"/>
      <c r="E5" s="65"/>
      <c r="F5" s="65"/>
      <c r="G5" s="65"/>
      <c r="H5" s="65"/>
      <c r="I5" s="71"/>
      <c r="J5" s="34"/>
    </row>
    <row r="6" spans="1:10" ht="12.75">
      <c r="A6" s="72" t="s">
        <v>3</v>
      </c>
      <c r="B6" s="65"/>
      <c r="C6" s="73" t="s">
        <v>46</v>
      </c>
      <c r="D6" s="65"/>
      <c r="E6" s="73" t="s">
        <v>97</v>
      </c>
      <c r="F6" s="73"/>
      <c r="G6" s="65"/>
      <c r="H6" s="73" t="s">
        <v>169</v>
      </c>
      <c r="I6" s="93"/>
      <c r="J6" s="34"/>
    </row>
    <row r="7" spans="1:10" ht="12.75">
      <c r="A7" s="64"/>
      <c r="B7" s="65"/>
      <c r="C7" s="65"/>
      <c r="D7" s="65"/>
      <c r="E7" s="65"/>
      <c r="F7" s="65"/>
      <c r="G7" s="65"/>
      <c r="H7" s="65"/>
      <c r="I7" s="71"/>
      <c r="J7" s="34"/>
    </row>
    <row r="8" spans="1:10" ht="12.75">
      <c r="A8" s="72" t="s">
        <v>81</v>
      </c>
      <c r="B8" s="65"/>
      <c r="C8" s="74" t="s">
        <v>6</v>
      </c>
      <c r="D8" s="65"/>
      <c r="E8" s="73" t="s">
        <v>82</v>
      </c>
      <c r="F8" s="65"/>
      <c r="G8" s="65"/>
      <c r="H8" s="74" t="s">
        <v>170</v>
      </c>
      <c r="I8" s="93" t="s">
        <v>20</v>
      </c>
      <c r="J8" s="34"/>
    </row>
    <row r="9" spans="1:10" ht="12.75">
      <c r="A9" s="64"/>
      <c r="B9" s="65"/>
      <c r="C9" s="65"/>
      <c r="D9" s="65"/>
      <c r="E9" s="65"/>
      <c r="F9" s="65"/>
      <c r="G9" s="65"/>
      <c r="H9" s="65"/>
      <c r="I9" s="71"/>
      <c r="J9" s="34"/>
    </row>
    <row r="10" spans="1:10" ht="12.75">
      <c r="A10" s="72" t="s">
        <v>4</v>
      </c>
      <c r="B10" s="65"/>
      <c r="C10" s="73"/>
      <c r="D10" s="65"/>
      <c r="E10" s="73" t="s">
        <v>98</v>
      </c>
      <c r="F10" s="73" t="s">
        <v>100</v>
      </c>
      <c r="G10" s="65"/>
      <c r="H10" s="74" t="s">
        <v>171</v>
      </c>
      <c r="I10" s="96">
        <v>42622</v>
      </c>
      <c r="J10" s="34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7"/>
      <c r="J11" s="34"/>
    </row>
    <row r="12" spans="1:9" ht="23.45" customHeight="1">
      <c r="A12" s="98" t="s">
        <v>129</v>
      </c>
      <c r="B12" s="99"/>
      <c r="C12" s="99"/>
      <c r="D12" s="99"/>
      <c r="E12" s="99"/>
      <c r="F12" s="99"/>
      <c r="G12" s="99"/>
      <c r="H12" s="99"/>
      <c r="I12" s="99"/>
    </row>
    <row r="13" spans="1:10" ht="26.45" customHeight="1">
      <c r="A13" s="43" t="s">
        <v>130</v>
      </c>
      <c r="B13" s="100" t="s">
        <v>142</v>
      </c>
      <c r="C13" s="101"/>
      <c r="D13" s="43" t="s">
        <v>145</v>
      </c>
      <c r="E13" s="100" t="s">
        <v>154</v>
      </c>
      <c r="F13" s="101"/>
      <c r="G13" s="43" t="s">
        <v>155</v>
      </c>
      <c r="H13" s="100" t="s">
        <v>172</v>
      </c>
      <c r="I13" s="101"/>
      <c r="J13" s="34"/>
    </row>
    <row r="14" spans="1:10" ht="15.2" customHeight="1">
      <c r="A14" s="44" t="s">
        <v>131</v>
      </c>
      <c r="B14" s="48" t="s">
        <v>143</v>
      </c>
      <c r="C14" s="52">
        <f>SUM('Stavební rozpočet'!R12:R42)</f>
        <v>0</v>
      </c>
      <c r="D14" s="102" t="s">
        <v>146</v>
      </c>
      <c r="E14" s="103"/>
      <c r="F14" s="52">
        <v>0</v>
      </c>
      <c r="G14" s="102" t="s">
        <v>156</v>
      </c>
      <c r="H14" s="103"/>
      <c r="I14" s="52">
        <v>0</v>
      </c>
      <c r="J14" s="34"/>
    </row>
    <row r="15" spans="1:10" ht="15.2" customHeight="1">
      <c r="A15" s="45"/>
      <c r="B15" s="48" t="s">
        <v>99</v>
      </c>
      <c r="C15" s="52">
        <f>SUM('Stavební rozpočet'!S12:S42)</f>
        <v>0</v>
      </c>
      <c r="D15" s="102" t="s">
        <v>147</v>
      </c>
      <c r="E15" s="103"/>
      <c r="F15" s="52">
        <v>0</v>
      </c>
      <c r="G15" s="102" t="s">
        <v>157</v>
      </c>
      <c r="H15" s="103"/>
      <c r="I15" s="52">
        <v>0</v>
      </c>
      <c r="J15" s="34"/>
    </row>
    <row r="16" spans="1:10" ht="15.2" customHeight="1">
      <c r="A16" s="44" t="s">
        <v>132</v>
      </c>
      <c r="B16" s="48" t="s">
        <v>143</v>
      </c>
      <c r="C16" s="52">
        <f>SUM('Stavební rozpočet'!T12:T42)</f>
        <v>0</v>
      </c>
      <c r="D16" s="102" t="s">
        <v>148</v>
      </c>
      <c r="E16" s="103"/>
      <c r="F16" s="52">
        <v>0</v>
      </c>
      <c r="G16" s="102" t="s">
        <v>158</v>
      </c>
      <c r="H16" s="103"/>
      <c r="I16" s="52">
        <v>0</v>
      </c>
      <c r="J16" s="34"/>
    </row>
    <row r="17" spans="1:10" ht="15.2" customHeight="1">
      <c r="A17" s="45"/>
      <c r="B17" s="48" t="s">
        <v>99</v>
      </c>
      <c r="C17" s="52">
        <f>SUM('Stavební rozpočet'!U12:U42)</f>
        <v>0</v>
      </c>
      <c r="D17" s="102"/>
      <c r="E17" s="103"/>
      <c r="F17" s="53"/>
      <c r="G17" s="102" t="s">
        <v>159</v>
      </c>
      <c r="H17" s="103"/>
      <c r="I17" s="52">
        <v>0</v>
      </c>
      <c r="J17" s="34"/>
    </row>
    <row r="18" spans="1:10" ht="15.2" customHeight="1">
      <c r="A18" s="44" t="s">
        <v>133</v>
      </c>
      <c r="B18" s="48" t="s">
        <v>143</v>
      </c>
      <c r="C18" s="52">
        <f>SUM('Stavební rozpočet'!V12:V42)</f>
        <v>0</v>
      </c>
      <c r="D18" s="102"/>
      <c r="E18" s="103"/>
      <c r="F18" s="53"/>
      <c r="G18" s="102" t="s">
        <v>160</v>
      </c>
      <c r="H18" s="103"/>
      <c r="I18" s="52">
        <v>0</v>
      </c>
      <c r="J18" s="34"/>
    </row>
    <row r="19" spans="1:10" ht="15.2" customHeight="1">
      <c r="A19" s="45"/>
      <c r="B19" s="48" t="s">
        <v>99</v>
      </c>
      <c r="C19" s="52">
        <f>SUM('Stavební rozpočet'!W12:W42)</f>
        <v>0</v>
      </c>
      <c r="D19" s="102"/>
      <c r="E19" s="103"/>
      <c r="F19" s="53"/>
      <c r="G19" s="102" t="s">
        <v>161</v>
      </c>
      <c r="H19" s="103"/>
      <c r="I19" s="52">
        <v>0</v>
      </c>
      <c r="J19" s="34"/>
    </row>
    <row r="20" spans="1:10" ht="15.2" customHeight="1">
      <c r="A20" s="104" t="s">
        <v>134</v>
      </c>
      <c r="B20" s="105"/>
      <c r="C20" s="52">
        <f>SUM('Stavební rozpočet'!X12:X42)</f>
        <v>0</v>
      </c>
      <c r="D20" s="102"/>
      <c r="E20" s="103"/>
      <c r="F20" s="53"/>
      <c r="G20" s="102"/>
      <c r="H20" s="103"/>
      <c r="I20" s="53"/>
      <c r="J20" s="34"/>
    </row>
    <row r="21" spans="1:10" ht="15.2" customHeight="1">
      <c r="A21" s="104" t="s">
        <v>135</v>
      </c>
      <c r="B21" s="105"/>
      <c r="C21" s="52">
        <f>SUM('Stavební rozpočet'!P12:P42)</f>
        <v>0</v>
      </c>
      <c r="D21" s="102"/>
      <c r="E21" s="103"/>
      <c r="F21" s="53"/>
      <c r="G21" s="102"/>
      <c r="H21" s="103"/>
      <c r="I21" s="53"/>
      <c r="J21" s="34"/>
    </row>
    <row r="22" spans="1:10" ht="16.7" customHeight="1">
      <c r="A22" s="104" t="s">
        <v>136</v>
      </c>
      <c r="B22" s="105"/>
      <c r="C22" s="52">
        <f>SUM(C14:C21)</f>
        <v>0</v>
      </c>
      <c r="D22" s="104" t="s">
        <v>149</v>
      </c>
      <c r="E22" s="105"/>
      <c r="F22" s="52">
        <f>SUM(F14:F21)</f>
        <v>0</v>
      </c>
      <c r="G22" s="104" t="s">
        <v>162</v>
      </c>
      <c r="H22" s="105"/>
      <c r="I22" s="52">
        <f>SUM(I14:I21)</f>
        <v>0</v>
      </c>
      <c r="J22" s="34"/>
    </row>
    <row r="23" spans="1:10" ht="15.2" customHeight="1">
      <c r="A23" s="8"/>
      <c r="B23" s="8"/>
      <c r="C23" s="50"/>
      <c r="D23" s="104" t="s">
        <v>150</v>
      </c>
      <c r="E23" s="105"/>
      <c r="F23" s="54">
        <v>0</v>
      </c>
      <c r="G23" s="104" t="s">
        <v>163</v>
      </c>
      <c r="H23" s="105"/>
      <c r="I23" s="52">
        <v>0</v>
      </c>
      <c r="J23" s="34"/>
    </row>
    <row r="24" spans="4:9" ht="15.2" customHeight="1">
      <c r="D24" s="8"/>
      <c r="E24" s="8"/>
      <c r="F24" s="55"/>
      <c r="G24" s="104" t="s">
        <v>164</v>
      </c>
      <c r="H24" s="105"/>
      <c r="I24" s="57"/>
    </row>
    <row r="25" spans="6:10" ht="15.2" customHeight="1">
      <c r="F25" s="56"/>
      <c r="G25" s="104" t="s">
        <v>165</v>
      </c>
      <c r="H25" s="105"/>
      <c r="I25" s="52">
        <v>0</v>
      </c>
      <c r="J25" s="34"/>
    </row>
    <row r="26" spans="1:9" ht="12.75">
      <c r="A26" s="42"/>
      <c r="B26" s="42"/>
      <c r="C26" s="42"/>
      <c r="G26" s="8"/>
      <c r="H26" s="8"/>
      <c r="I26" s="8"/>
    </row>
    <row r="27" spans="1:9" ht="15.2" customHeight="1">
      <c r="A27" s="106" t="s">
        <v>137</v>
      </c>
      <c r="B27" s="107"/>
      <c r="C27" s="58">
        <f>SUM('Stavební rozpočet'!Z12:Z42)</f>
        <v>0</v>
      </c>
      <c r="D27" s="51"/>
      <c r="E27" s="42"/>
      <c r="F27" s="42"/>
      <c r="G27" s="42"/>
      <c r="H27" s="42"/>
      <c r="I27" s="42"/>
    </row>
    <row r="28" spans="1:10" ht="15.2" customHeight="1">
      <c r="A28" s="106" t="s">
        <v>138</v>
      </c>
      <c r="B28" s="107"/>
      <c r="C28" s="58">
        <f>SUM('Stavební rozpočet'!AA12:AA42)</f>
        <v>0</v>
      </c>
      <c r="D28" s="106" t="s">
        <v>151</v>
      </c>
      <c r="E28" s="107"/>
      <c r="F28" s="58">
        <f>ROUND(C28*(15/100),2)</f>
        <v>0</v>
      </c>
      <c r="G28" s="106" t="s">
        <v>166</v>
      </c>
      <c r="H28" s="107"/>
      <c r="I28" s="58">
        <f>SUM(C27:C29)</f>
        <v>0</v>
      </c>
      <c r="J28" s="34"/>
    </row>
    <row r="29" spans="1:10" ht="15.2" customHeight="1">
      <c r="A29" s="106" t="s">
        <v>139</v>
      </c>
      <c r="B29" s="107"/>
      <c r="C29" s="58">
        <f>SUM('Stavební rozpočet'!AB12:AB42)+(F22+I22+F23+I23+I24+I25)</f>
        <v>0</v>
      </c>
      <c r="D29" s="106" t="s">
        <v>152</v>
      </c>
      <c r="E29" s="107"/>
      <c r="F29" s="58">
        <f>ROUND(C29*(21/100),2)</f>
        <v>0</v>
      </c>
      <c r="G29" s="106" t="s">
        <v>167</v>
      </c>
      <c r="H29" s="107"/>
      <c r="I29" s="58">
        <f>SUM(F28:F29)+I28</f>
        <v>0</v>
      </c>
      <c r="J29" s="34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10" ht="14.45" customHeight="1">
      <c r="A31" s="108" t="s">
        <v>140</v>
      </c>
      <c r="B31" s="109"/>
      <c r="C31" s="110"/>
      <c r="D31" s="108" t="s">
        <v>153</v>
      </c>
      <c r="E31" s="109"/>
      <c r="F31" s="110"/>
      <c r="G31" s="108" t="s">
        <v>168</v>
      </c>
      <c r="H31" s="109"/>
      <c r="I31" s="110"/>
      <c r="J31" s="35"/>
    </row>
    <row r="32" spans="1:10" ht="14.45" customHeight="1">
      <c r="A32" s="111"/>
      <c r="B32" s="112"/>
      <c r="C32" s="113"/>
      <c r="D32" s="111"/>
      <c r="E32" s="112"/>
      <c r="F32" s="113"/>
      <c r="G32" s="111"/>
      <c r="H32" s="112"/>
      <c r="I32" s="113"/>
      <c r="J32" s="35"/>
    </row>
    <row r="33" spans="1:10" ht="14.45" customHeight="1">
      <c r="A33" s="111"/>
      <c r="B33" s="112"/>
      <c r="C33" s="113"/>
      <c r="D33" s="111"/>
      <c r="E33" s="112"/>
      <c r="F33" s="113"/>
      <c r="G33" s="111"/>
      <c r="H33" s="112"/>
      <c r="I33" s="113"/>
      <c r="J33" s="35"/>
    </row>
    <row r="34" spans="1:10" ht="14.45" customHeight="1">
      <c r="A34" s="111"/>
      <c r="B34" s="112"/>
      <c r="C34" s="113"/>
      <c r="D34" s="111"/>
      <c r="E34" s="112"/>
      <c r="F34" s="113"/>
      <c r="G34" s="111"/>
      <c r="H34" s="112"/>
      <c r="I34" s="113"/>
      <c r="J34" s="35"/>
    </row>
    <row r="35" spans="1:10" ht="14.45" customHeight="1">
      <c r="A35" s="114" t="s">
        <v>141</v>
      </c>
      <c r="B35" s="115"/>
      <c r="C35" s="116"/>
      <c r="D35" s="114" t="s">
        <v>141</v>
      </c>
      <c r="E35" s="115"/>
      <c r="F35" s="116"/>
      <c r="G35" s="114" t="s">
        <v>141</v>
      </c>
      <c r="H35" s="115"/>
      <c r="I35" s="116"/>
      <c r="J35" s="35"/>
    </row>
    <row r="36" spans="1:9" ht="11.25" customHeight="1">
      <c r="A36" s="47" t="s">
        <v>21</v>
      </c>
      <c r="B36" s="49"/>
      <c r="C36" s="49"/>
      <c r="D36" s="49"/>
      <c r="E36" s="49"/>
      <c r="F36" s="49"/>
      <c r="G36" s="49"/>
      <c r="H36" s="49"/>
      <c r="I36" s="49"/>
    </row>
    <row r="37" spans="1:9" ht="409.6" customHeight="1" hidden="1">
      <c r="A37" s="73"/>
      <c r="B37" s="65"/>
      <c r="C37" s="65"/>
      <c r="D37" s="65"/>
      <c r="E37" s="65"/>
      <c r="F37" s="65"/>
      <c r="G37" s="65"/>
      <c r="H37" s="65"/>
      <c r="I37" s="65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Eva</dc:creator>
  <cp:keywords/>
  <dc:description/>
  <cp:lastModifiedBy>enovotna</cp:lastModifiedBy>
  <dcterms:created xsi:type="dcterms:W3CDTF">2016-09-16T08:56:57Z</dcterms:created>
  <dcterms:modified xsi:type="dcterms:W3CDTF">2016-09-16T08:56:58Z</dcterms:modified>
  <cp:category/>
  <cp:version/>
  <cp:contentType/>
  <cp:contentStatus/>
</cp:coreProperties>
</file>