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2045" activeTab="0"/>
  </bookViews>
  <sheets>
    <sheet name="Rekapitulace stavby" sheetId="1" r:id="rId1"/>
    <sheet name="2024_063 - PLYNOVÁ KOTELN..." sheetId="2" r:id="rId2"/>
  </sheets>
  <definedNames>
    <definedName name="_xlnm._FilterDatabase" localSheetId="1" hidden="1">'2024_063 - PLYNOVÁ KOTELN...'!$C$120:$K$267</definedName>
    <definedName name="_xlnm.Print_Area" localSheetId="1">'2024_063 - PLYNOVÁ KOTELN...'!$C$4:$J$76,'2024_063 - PLYNOVÁ KOTELN...'!$C$110:$J$267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'2024_063 - PLYNOVÁ KOTELN...'!$120:$120</definedName>
  </definedNames>
  <calcPr calcId="162913"/>
</workbook>
</file>

<file path=xl/sharedStrings.xml><?xml version="1.0" encoding="utf-8"?>
<sst xmlns="http://schemas.openxmlformats.org/spreadsheetml/2006/main" count="2125" uniqueCount="621">
  <si>
    <t>Export Komplet</t>
  </si>
  <si>
    <t/>
  </si>
  <si>
    <t>2.0</t>
  </si>
  <si>
    <t>False</t>
  </si>
  <si>
    <t>{c521eb45-5885-46de-a4a9-48064141e34f}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</si>
  <si>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</si>
  <si>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</si>
  <si>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</si>
  <si>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</si>
  <si>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</si>
  <si>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</si>
  <si>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</si>
  <si>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</si>
  <si>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</si>
  <si>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2024_063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</si>
  <si>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</si>
  <si>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</si>
  <si>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PLYNOVÁ KOTELNA PRO ČP. 1414 A 763, FROŠOVA ULICE, KOSTELEC NAD ORLICÍ</t>
  </si>
  <si>
    <t>KSO:</t>
  </si>
  <si>
    <t>CC-CZ:</t>
  </si>
  <si>
    <t>Místo:</t>
  </si>
  <si>
    <t xml:space="preserve"> </t>
  </si>
  <si>
    <t>Datum:</t>
  </si>
  <si>
    <t>10. 4. 2024</t>
  </si>
  <si>
    <t>Zadavatel:</t>
  </si>
  <si>
    <t>IČ:</t>
  </si>
  <si>
    <t>DIČ:</t>
  </si>
  <si>
    <t>Uchazeč:</t>
  </si>
  <si>
    <t>Vyplň údaj</t>
  </si>
  <si>
    <t>Projektant:</t>
  </si>
  <si>
    <t>Ondřej Zikán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</si>
  <si>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</si>
  <si>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</si>
  <si>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</si>
  <si>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</si>
  <si>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</si>
  <si>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</si>
  <si>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</si>
  <si>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</si>
  <si>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</si>
  <si>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</si>
  <si>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</si>
  <si>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</si>
  <si>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</si>
  <si>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</si>
  <si>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</si>
  <si>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</si>
  <si>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</si>
  <si>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</si>
  <si>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</si>
  <si>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</si>
  <si>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</si>
  <si>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</si>
  <si>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</si>
  <si>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</si>
  <si>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</si>
  <si>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</si>
  <si>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</si>
  <si>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</si>
  <si>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</si>
  <si>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</si>
  <si>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</si>
  <si>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</si>
  <si>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</si>
  <si>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</si>
  <si>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</si>
  <si>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</si>
  <si>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</si>
  <si>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</si>
  <si>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</si>
  <si>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</si>
  <si>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</si>
  <si>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</si>
  <si>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</si>
  <si>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</si>
  <si>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</si>
  <si>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</si>
  <si>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</si>
  <si>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</si>
  <si>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</si>
  <si>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</si>
  <si>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</si>
  <si>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</si>
  <si>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</si>
  <si>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</si>
  <si>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</si>
  <si>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</si>
  <si>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</si>
  <si>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</si>
  <si>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</si>
  <si>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</si>
  <si>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</si>
  <si>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</si>
  <si>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</si>
  <si>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</si>
  <si>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</si>
  <si>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</si>
  <si>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</si>
  <si>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</si>
  <si>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</si>
  <si>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</si>
  <si>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723 - Zdravotechnika - vnitřní plynovod</t>
  </si>
  <si>
    <t xml:space="preserve">    727 - Zdravotechnika - požární ochrana</t>
  </si>
  <si>
    <t xml:space="preserve">    731 - Ústřední topení,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</si>
  <si>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</si>
  <si>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</si>
  <si>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</si>
  <si>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</si>
  <si>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</si>
  <si>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</si>
  <si>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</si>
  <si>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</si>
  <si>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</si>
  <si>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</si>
  <si>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</si>
  <si>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</si>
  <si>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</si>
  <si>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</si>
  <si>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</si>
  <si>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</si>
  <si>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</si>
  <si>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</si>
  <si>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</si>
  <si>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</si>
  <si>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</si>
  <si>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</si>
  <si>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</si>
  <si>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713411121</t>
  </si>
  <si>
    <t>Montáž izolace tepelné potrubí pásy nebo rohožemi s Al fólií staženými drátem 1x</t>
  </si>
  <si>
    <t>m</t>
  </si>
  <si>
    <t>16</t>
  </si>
  <si>
    <t>-165382213</t>
  </si>
  <si>
    <t>VV</t>
  </si>
  <si>
    <t>7,8+14,4+265,2+31,2+15,6</t>
  </si>
  <si>
    <t>M</t>
  </si>
  <si>
    <t>63154532</t>
  </si>
  <si>
    <t>pouzdro izolační potrubní s jednostrannou Al fólií max. 250/100 °C 35/30 mm</t>
  </si>
  <si>
    <t>32</t>
  </si>
  <si>
    <t>2043873520</t>
  </si>
  <si>
    <t>6*1,3 'Přepočtené koeficientem množství</t>
  </si>
  <si>
    <t>3</t>
  </si>
  <si>
    <t>63154533</t>
  </si>
  <si>
    <t>pouzdro izolační potrubní s jednostrannou Al fólií max. 250/100 °C 42/30 mm</t>
  </si>
  <si>
    <t>-145196347</t>
  </si>
  <si>
    <t>12*1,2 'Přepočtené koeficientem množství</t>
  </si>
  <si>
    <t>4</t>
  </si>
  <si>
    <t>63154534</t>
  </si>
  <si>
    <t>pouzdro izolační potrubní s jednostrannou Al fólií max. 250/100 °C 49/30 mm</t>
  </si>
  <si>
    <t>1647462309</t>
  </si>
  <si>
    <t>204*1,3 'Přepočtené koeficientem množství</t>
  </si>
  <si>
    <t>5</t>
  </si>
  <si>
    <t>63154575</t>
  </si>
  <si>
    <t>pouzdro izolační potrubní s jednostrannou Al fólií max. 250/100 °C 60/40 mm</t>
  </si>
  <si>
    <t>1750425345</t>
  </si>
  <si>
    <t>24*1,3 'Přepočtené koeficientem množství</t>
  </si>
  <si>
    <t>6</t>
  </si>
  <si>
    <t>63154607</t>
  </si>
  <si>
    <t>pouzdro izolační potrubní s jednostrannou Al fólií max. 250/100 °C 76/50 mm</t>
  </si>
  <si>
    <t>-1706954341</t>
  </si>
  <si>
    <t>12*1,3 'Přepočtené koeficientem množství</t>
  </si>
  <si>
    <t>7</t>
  </si>
  <si>
    <t>700700191</t>
  </si>
  <si>
    <t>Al páska šířky 50mm</t>
  </si>
  <si>
    <t>bm</t>
  </si>
  <si>
    <t>-77932585</t>
  </si>
  <si>
    <t>723</t>
  </si>
  <si>
    <t>Zdravotechnika - vnitřní plynovod</t>
  </si>
  <si>
    <t>8</t>
  </si>
  <si>
    <t>72311120</t>
  </si>
  <si>
    <t>Potrubí ocelové závitové černé bezešvé svařované běžné DN 50</t>
  </si>
  <si>
    <t>-1600750333</t>
  </si>
  <si>
    <t>6*1,2 'Přepočtené koeficientem množství</t>
  </si>
  <si>
    <t>9</t>
  </si>
  <si>
    <t>723111202</t>
  </si>
  <si>
    <t>Potrubí ocelové závitové černé bezešvé svařované běžné DN 15</t>
  </si>
  <si>
    <t>501022554</t>
  </si>
  <si>
    <t>3*1,2 'Přepočtené koeficientem množství</t>
  </si>
  <si>
    <t>10</t>
  </si>
  <si>
    <t>723111203</t>
  </si>
  <si>
    <t>Potrubí ocelové závitové černé bezešvé svařované běžné DN 20</t>
  </si>
  <si>
    <t>1514194951</t>
  </si>
  <si>
    <t>11</t>
  </si>
  <si>
    <t>723150369</t>
  </si>
  <si>
    <t>Chránička D 89x3,6 mm</t>
  </si>
  <si>
    <t>536576640</t>
  </si>
  <si>
    <t>723190907</t>
  </si>
  <si>
    <t>Odvzdušnění a napuštění plynovodního potrubí</t>
  </si>
  <si>
    <t>1221261267</t>
  </si>
  <si>
    <t>4+3+7,2+3,6+7,2</t>
  </si>
  <si>
    <t>13</t>
  </si>
  <si>
    <t>723190912</t>
  </si>
  <si>
    <t>Navaření odbočky na potrubí plynovodní DN 15</t>
  </si>
  <si>
    <t>kus</t>
  </si>
  <si>
    <t>-1626753948</t>
  </si>
  <si>
    <t>14</t>
  </si>
  <si>
    <t>723190913</t>
  </si>
  <si>
    <t>Navaření odbočky na potrubí plynovodní DN 20</t>
  </si>
  <si>
    <t>76252066</t>
  </si>
  <si>
    <t>15</t>
  </si>
  <si>
    <t>723221304</t>
  </si>
  <si>
    <t>Ventil vzorkovací přímý G 1/2 PN 4 s vnitřním závitem a montáží</t>
  </si>
  <si>
    <t>1462786361</t>
  </si>
  <si>
    <t>723230103</t>
  </si>
  <si>
    <t>Kulový uzávěr přímý PN 5 G 3/4 FF s protipožární armaturou a 2x vnitřním závitem</t>
  </si>
  <si>
    <t>-695925219</t>
  </si>
  <si>
    <t>17</t>
  </si>
  <si>
    <t>723231162</t>
  </si>
  <si>
    <t>Kohout kulový přímý G 1/2 PN 42 do 185°C plnoprůtokový s koulí vnitřní závit těžká řada s montáží</t>
  </si>
  <si>
    <t>1104743456</t>
  </si>
  <si>
    <t>18</t>
  </si>
  <si>
    <t>723234313</t>
  </si>
  <si>
    <t>Regulátor tlaku plynu středotlaký jednostupňový výkon do 20 m3/hod pro zemní plyn - 300kPa - 1" / 2.0kPa - 2"</t>
  </si>
  <si>
    <t>-990698833</t>
  </si>
  <si>
    <t>19</t>
  </si>
  <si>
    <t>723XPL101</t>
  </si>
  <si>
    <t>Dno klenuté 2"</t>
  </si>
  <si>
    <t>-146695662</t>
  </si>
  <si>
    <t>20</t>
  </si>
  <si>
    <t>723XPL102</t>
  </si>
  <si>
    <t>Havarijní uzávěr pro ovládání topných plynů 2", dvoucestný, bez proudu uzavřen, napájení 230V vč. montáže a uvedení do provozu</t>
  </si>
  <si>
    <t>-42903698</t>
  </si>
  <si>
    <t>723XPL104</t>
  </si>
  <si>
    <t>Manometr komplet vč. smyčky a uzávěru 0-6 kPa průměr 160mm</t>
  </si>
  <si>
    <t>719574508</t>
  </si>
  <si>
    <t>22</t>
  </si>
  <si>
    <t>723XPL105</t>
  </si>
  <si>
    <t>Fitinky a trubní díly neuvedené ve specifikaci</t>
  </si>
  <si>
    <t>-1693708705</t>
  </si>
  <si>
    <t>23</t>
  </si>
  <si>
    <t>723XPL106</t>
  </si>
  <si>
    <t>Revize vnitřního domovního plynovodu</t>
  </si>
  <si>
    <t>1938593422</t>
  </si>
  <si>
    <t>24</t>
  </si>
  <si>
    <t>723XPL107</t>
  </si>
  <si>
    <t>Pevnostní a tlaková zkouška vnitřního domovního plynovodu</t>
  </si>
  <si>
    <t>-484957756</t>
  </si>
  <si>
    <t>25</t>
  </si>
  <si>
    <t>723XPL108</t>
  </si>
  <si>
    <t>Stavební přípomoci a ostatní pomocné práce</t>
  </si>
  <si>
    <t>h</t>
  </si>
  <si>
    <t>-1121401922</t>
  </si>
  <si>
    <t>26</t>
  </si>
  <si>
    <t>723XPL109</t>
  </si>
  <si>
    <t>Pomocné zařízení při montáži plynových zařízení výšky do 3 m ( lešení, přenosná mobilní plošina atd.) vč. jeho montáže a demontáže</t>
  </si>
  <si>
    <t>-1965743502</t>
  </si>
  <si>
    <t>727</t>
  </si>
  <si>
    <t>Zdravotechnika - požární ochrana</t>
  </si>
  <si>
    <t>27</t>
  </si>
  <si>
    <t>727111314</t>
  </si>
  <si>
    <t>Prostup požární kovového potrubí DN 50 mm stěnou - požární ucpávka</t>
  </si>
  <si>
    <t>1556698041</t>
  </si>
  <si>
    <t>731</t>
  </si>
  <si>
    <t>Ústřední topení, kotelny</t>
  </si>
  <si>
    <t>28</t>
  </si>
  <si>
    <t>731249212</t>
  </si>
  <si>
    <t>Montáž rychlovyhřívacích agregátů na plynná paliva s přípravou TUV vč. instalačního materiálu</t>
  </si>
  <si>
    <t>441524739</t>
  </si>
  <si>
    <t>29</t>
  </si>
  <si>
    <t>731KOX01</t>
  </si>
  <si>
    <t>Nástěnný plynový závěsný kondenzační kotel Q=80,0kW, zemní plyn 2,5m3/h - 8,95m3/h při 2.0kPa, tepelný výkon 18,9kW - 80,0kW při T 80°C / 60°C</t>
  </si>
  <si>
    <t>309042739</t>
  </si>
  <si>
    <t>30</t>
  </si>
  <si>
    <t>731KOX02</t>
  </si>
  <si>
    <t>Připojovací čerpadlová skupina kotle vč. oběhového čerpadla, pojistného ventilu 3bar</t>
  </si>
  <si>
    <t>357801343</t>
  </si>
  <si>
    <t>31</t>
  </si>
  <si>
    <t>731REGX01</t>
  </si>
  <si>
    <t>Ekvitermní modulační regulátor pro kotlovou sběrnici s ovládací jednotkou. K použití jako ovládací jednotka pro regulaci teploty zdroje. Tři topné okruhy pro ekvitermní regulaci se směšováním. Jeden topný okruh nesměšovaný na konstatní teplotu.</t>
  </si>
  <si>
    <t>-1597613488</t>
  </si>
  <si>
    <t>731REGX02</t>
  </si>
  <si>
    <t>Kaskádový modul pro ovládání kaskády 2 kotlů. Čidlo anuloidu, součástí dodávky.</t>
  </si>
  <si>
    <t>-252814572</t>
  </si>
  <si>
    <t>33</t>
  </si>
  <si>
    <t>731REGX03</t>
  </si>
  <si>
    <t>Ovládací modul nesměšovaného okruhu včetně čidla teploty zásobníku.</t>
  </si>
  <si>
    <t>1418854886</t>
  </si>
  <si>
    <t>34</t>
  </si>
  <si>
    <t>731REGX04</t>
  </si>
  <si>
    <t>Ovládací modul směšovaného okruhu.</t>
  </si>
  <si>
    <t>-1187369654</t>
  </si>
  <si>
    <t>35</t>
  </si>
  <si>
    <t>731REGX05</t>
  </si>
  <si>
    <t>Modul pro dálkové ovládání a sledování systému vytápění pomocí chytrého telefónu.</t>
  </si>
  <si>
    <t>1624424638</t>
  </si>
  <si>
    <t>36</t>
  </si>
  <si>
    <t>731REGX06</t>
  </si>
  <si>
    <t>Kompletní montáž a uvedení do provozu regulační automatiky vč. prokabelování v technické místnosti. Kabelové trasy v zaklapávacích lištách na povrchu stavebních konstrukcí.</t>
  </si>
  <si>
    <t>1021706562</t>
  </si>
  <si>
    <t>37</t>
  </si>
  <si>
    <t>731HAVX01</t>
  </si>
  <si>
    <t>Sada poruchové signalizace - poruchová signalizace. Zdroj 24V DC, čidlo tlaku 0-10V, čidlo zaplavení, čidlo teploty prostoru NTC, čidlo teploty v systému NTC. Optická a akustická signalizace součástí dodávky.</t>
  </si>
  <si>
    <t>-142199677</t>
  </si>
  <si>
    <t>38</t>
  </si>
  <si>
    <t>731HAVX02</t>
  </si>
  <si>
    <t>SMS brána pro dálkové hlášení poruchy.</t>
  </si>
  <si>
    <t>-590970947</t>
  </si>
  <si>
    <t>39</t>
  </si>
  <si>
    <t>731HAVX03</t>
  </si>
  <si>
    <t>Čidlo úniku plynu.</t>
  </si>
  <si>
    <t>1375282858</t>
  </si>
  <si>
    <t>40</t>
  </si>
  <si>
    <t>731HAVX04</t>
  </si>
  <si>
    <t>Čidlo CO.</t>
  </si>
  <si>
    <t>2134252836</t>
  </si>
  <si>
    <t>41</t>
  </si>
  <si>
    <t>731HAVX05</t>
  </si>
  <si>
    <t>Montáž systému havarijního zabezpečení vč. základního nastavení a použitého materiálu. Kabelové trasy v zaklapávacích lištách na povrchu stavebních konstrukcí.</t>
  </si>
  <si>
    <t>-1585831328</t>
  </si>
  <si>
    <t>42</t>
  </si>
  <si>
    <t>731HAVX06</t>
  </si>
  <si>
    <t>Vybavení kotelny dle ČSN 07 0703 ( přenosný hasicí přístroj CO2 s hasicí schopností minimálně 55 B, pěnotvorný prostředek nebo vhodný detektor pro kontrolu těsnosti spojů, lékárnička pro první pomoc, bateriová svítilna, detektor na oxid uhelnatý )</t>
  </si>
  <si>
    <t>1246915868</t>
  </si>
  <si>
    <t>43</t>
  </si>
  <si>
    <t>731KOX10</t>
  </si>
  <si>
    <t>Montáž odkouření nástěnného kotle vč. instalačního materiálu</t>
  </si>
  <si>
    <t>1847726883</t>
  </si>
  <si>
    <t>44</t>
  </si>
  <si>
    <t>731KOX11</t>
  </si>
  <si>
    <t>Tlaková a provozní zkouška odkouření, revize spalinové cesty</t>
  </si>
  <si>
    <t>331825687</t>
  </si>
  <si>
    <t>45</t>
  </si>
  <si>
    <t>731KOX12</t>
  </si>
  <si>
    <t>Uvedení do provozu plynového kotle a vstupní revize</t>
  </si>
  <si>
    <t>-1219334825</t>
  </si>
  <si>
    <t>46</t>
  </si>
  <si>
    <t>731KOX13</t>
  </si>
  <si>
    <t>Neutralizační sada k nástěnným kotlům do 280kW - neutralizační filtr vč. náplně</t>
  </si>
  <si>
    <t>-182483403</t>
  </si>
  <si>
    <t>47</t>
  </si>
  <si>
    <t>731KOMX01</t>
  </si>
  <si>
    <t>Základní sada odtahu spalin - koncentrické provedení z plastu PP - DN10/160 v barvě černé - obsahuje průchodku střechou, upevňovací držák a nadstřešní část s výdechovu hlavicí</t>
  </si>
  <si>
    <t>1423882631</t>
  </si>
  <si>
    <t>48</t>
  </si>
  <si>
    <t>731KOMX02</t>
  </si>
  <si>
    <t>Nalepovací příruba na plochou střechu D160</t>
  </si>
  <si>
    <t>1214096054</t>
  </si>
  <si>
    <t>49</t>
  </si>
  <si>
    <t>731KOMX03</t>
  </si>
  <si>
    <t>Trubka koncentrická revizní, DN110/160, plast PP/ ocelový plech</t>
  </si>
  <si>
    <t>1273697388</t>
  </si>
  <si>
    <t>50</t>
  </si>
  <si>
    <t>731KOX06</t>
  </si>
  <si>
    <t>Trubka koncentrická plast PP/ ocelový plech DN110/160 délky 0.5m</t>
  </si>
  <si>
    <t>-1930482213</t>
  </si>
  <si>
    <t>51</t>
  </si>
  <si>
    <t>731KOX07</t>
  </si>
  <si>
    <t>Trubka koncentrická plast PP/ ocelový plech DN110/160 délky 1.0m</t>
  </si>
  <si>
    <t>1312001064</t>
  </si>
  <si>
    <t>52</t>
  </si>
  <si>
    <t>731KOX08</t>
  </si>
  <si>
    <t>Koleno koncentrické plast PP/ ocelový plech DN110/160 87°</t>
  </si>
  <si>
    <t>-605439082</t>
  </si>
  <si>
    <t>53</t>
  </si>
  <si>
    <t>998731102</t>
  </si>
  <si>
    <t>Přesun hmot tonážní pro kotelny v objektech v do 12 m</t>
  </si>
  <si>
    <t>t</t>
  </si>
  <si>
    <t>558943072</t>
  </si>
  <si>
    <t>54</t>
  </si>
  <si>
    <t>998731193</t>
  </si>
  <si>
    <t>Příplatek k přesunu hmot tonážní 731 za zvětšený přesun do 500 m</t>
  </si>
  <si>
    <t>622081779</t>
  </si>
  <si>
    <t>732</t>
  </si>
  <si>
    <t>Ústřední vytápění - strojovny</t>
  </si>
  <si>
    <t>55</t>
  </si>
  <si>
    <t>732421415</t>
  </si>
  <si>
    <t>Čerpadlo teplovodní mokroběžné závitové oběhové s elektronickou regulací otáček - DN 25, výtlak do 6,0 m, průtok 4,5 m3/h pro vytápění - Qel = 10 - 85W / 230V - dodávka a montáž</t>
  </si>
  <si>
    <t>1151149454</t>
  </si>
  <si>
    <t>56</t>
  </si>
  <si>
    <t>732421422</t>
  </si>
  <si>
    <t>Čerpadlo teplovodní mokroběžné závitové oběhové s elektronickou regulací otáček - DN 25, výtlak do 10,0 m, průtok 8 m3/h pro vytápění - Qel = 10 - 185W / 230V - dodávka a montáž</t>
  </si>
  <si>
    <t>-1578606171</t>
  </si>
  <si>
    <t>57</t>
  </si>
  <si>
    <t>732EN001</t>
  </si>
  <si>
    <t>Nádoba tlaková expanzní s membránou - 140l - 6bar - 1" pro topné soustavy - dodávka a montáž</t>
  </si>
  <si>
    <t>1470444302</t>
  </si>
  <si>
    <t>58</t>
  </si>
  <si>
    <t>732EN002</t>
  </si>
  <si>
    <t xml:space="preserve">Kompaktní automatické doplňovací zařízení pro soustavy s membránovou expanzní nádobou pro přímé napojení na rozvod pitné vody, kontrolované dopouštění s hlídáním doby dopouštění i počtu cyklů, výkon dopouštění cca 0.5 m3/h při dp = 1,5 baru </t>
  </si>
  <si>
    <t>-195607734</t>
  </si>
  <si>
    <t>59</t>
  </si>
  <si>
    <t>732EN003</t>
  </si>
  <si>
    <t>Kabinetový změkčovací filtr - dodávka zahrnuje kompletní funkční celek, 25 kg soli k regeneraci, objemové řízení, automatická regenerace, elektrické připojení 220 V/50 Hz, průtok 0.5m3/h</t>
  </si>
  <si>
    <t>-1264662652</t>
  </si>
  <si>
    <t>60</t>
  </si>
  <si>
    <t>732RO01</t>
  </si>
  <si>
    <t>Hydraulický vyrovnávač dynamických tlaků pro průtok topné vody 12m3/h vč. tepelné izolace, připojovací hrdla na straně topné a primární vody DN80</t>
  </si>
  <si>
    <t>-37922426</t>
  </si>
  <si>
    <t>61</t>
  </si>
  <si>
    <t>732RO02</t>
  </si>
  <si>
    <t>Kombinovaný rozdělovač se sběračem modul 100mm pro 4 topné okruhy vč. konzol a tepelné izolace - připojení 2", vývody 2" - celková délka 1750mm</t>
  </si>
  <si>
    <t>-1074344182</t>
  </si>
  <si>
    <t>62</t>
  </si>
  <si>
    <t>998732102</t>
  </si>
  <si>
    <t>Přesun hmot tonážní pro strojovny v objektech v do 12 m</t>
  </si>
  <si>
    <t>320744421</t>
  </si>
  <si>
    <t>63</t>
  </si>
  <si>
    <t>998732193</t>
  </si>
  <si>
    <t>Příplatek k přesunu hmot tonážní 732 za zvětšený přesun do 500 m</t>
  </si>
  <si>
    <t>776701182</t>
  </si>
  <si>
    <t>733</t>
  </si>
  <si>
    <t>Ústřední vytápění - rozvodné potrubí</t>
  </si>
  <si>
    <t>64</t>
  </si>
  <si>
    <t>733111115</t>
  </si>
  <si>
    <t>Potrubí ocelové závitové bezešvé běžné v kotelnách nebo strojovnách DN 25 včetně dvojnásobného základního nátěru</t>
  </si>
  <si>
    <t>1862818311</t>
  </si>
  <si>
    <t>65</t>
  </si>
  <si>
    <t>733111116</t>
  </si>
  <si>
    <t>Potrubí ocelové závitové bezešvé běžné v kotelnách nebo strojovnách DN 32 včetně dvojnásobného základního nátěru</t>
  </si>
  <si>
    <t>-226773064</t>
  </si>
  <si>
    <t>66</t>
  </si>
  <si>
    <t>733111117</t>
  </si>
  <si>
    <t>Potrubí ocelové závitové bezešvé běžné v kotelnách nebo strojovnách DN 40 včetně dvojnásobného základního nátěru</t>
  </si>
  <si>
    <t>-1446968809</t>
  </si>
  <si>
    <t>72*1,2 'Přepočtené koeficientem množství</t>
  </si>
  <si>
    <t>67</t>
  </si>
  <si>
    <t>733111118</t>
  </si>
  <si>
    <t>Potrubí ocelové závitové bezešvé běžné v kotelnách nebo strojovnách DN 50 včetně dvojnásobného základního nátěru</t>
  </si>
  <si>
    <t>1987371156</t>
  </si>
  <si>
    <t>24*1,2 'Přepočtené koeficientem množství</t>
  </si>
  <si>
    <t>68</t>
  </si>
  <si>
    <t>733111123</t>
  </si>
  <si>
    <t>Potrubí ocelové závitové bezešvé běžné nízkotlaké nebo středotlaké DN 15 včetně dvojnásobného základního nátěru</t>
  </si>
  <si>
    <t>-144163303</t>
  </si>
  <si>
    <t>15*1,2 'Přepočtené koeficientem množství</t>
  </si>
  <si>
    <t>69</t>
  </si>
  <si>
    <t>733111125</t>
  </si>
  <si>
    <t>Potrubí ocelové závitové bezešvé běžné nízkotlaké nebo středotlaké DN 25 včetně dvojnásobného základního nátěru</t>
  </si>
  <si>
    <t>-1827970938</t>
  </si>
  <si>
    <t>70</t>
  </si>
  <si>
    <t>733111126</t>
  </si>
  <si>
    <t>Potrubí ocelové závitové bezešvé běžné nízkotlaké nebo středotlaké DN 32 včetně dvojnásobného základního nátěru</t>
  </si>
  <si>
    <t>-684522818</t>
  </si>
  <si>
    <t>71</t>
  </si>
  <si>
    <t>733111127</t>
  </si>
  <si>
    <t>Potrubí ocelové závitové bezešvé běžné nízkotlaké nebo středotlaké DN 40 včetně dvojnásobného základního nátěru</t>
  </si>
  <si>
    <t>353057690</t>
  </si>
  <si>
    <t>138*1,2 'Přepočtené koeficientem množství</t>
  </si>
  <si>
    <t>72</t>
  </si>
  <si>
    <t>733113113</t>
  </si>
  <si>
    <t>Příplatek k porubí z trubek ocelových závitových za zhotovení závitové ocelové přípojky DN 15</t>
  </si>
  <si>
    <t>1993856524</t>
  </si>
  <si>
    <t>73</t>
  </si>
  <si>
    <t>733113115</t>
  </si>
  <si>
    <t>Příplatek k porubí z trubek ocelových závitových za zhotovení závitové ocelové přípojky DN 25</t>
  </si>
  <si>
    <t>-157790142</t>
  </si>
  <si>
    <t>74</t>
  </si>
  <si>
    <t>733113116</t>
  </si>
  <si>
    <t>Příplatek k porubí z trubek ocelových závitových za zhotovení závitové ocelové přípojky DN 32</t>
  </si>
  <si>
    <t>190407652</t>
  </si>
  <si>
    <t>75</t>
  </si>
  <si>
    <t>733113117</t>
  </si>
  <si>
    <t>Příplatek k porubí z trubek ocelových závitových za zhotovení závitové ocelové přípojky DN 40</t>
  </si>
  <si>
    <t>-2066849461</t>
  </si>
  <si>
    <t>76</t>
  </si>
  <si>
    <t>733113118</t>
  </si>
  <si>
    <t>Příplatek k porubí z trubek ocelových závitových za zhotovení závitové ocelové přípojky DN 50</t>
  </si>
  <si>
    <t>1679561446</t>
  </si>
  <si>
    <t>77</t>
  </si>
  <si>
    <t>733121222</t>
  </si>
  <si>
    <t>Potrubí ocelové hladké bezešvé v kotelnách nebo strojovnách D 76x3,2</t>
  </si>
  <si>
    <t>-1314441172</t>
  </si>
  <si>
    <t>78</t>
  </si>
  <si>
    <t>733190107</t>
  </si>
  <si>
    <t>Zkouška těsnosti potrubí ocelové závitové do DN 40</t>
  </si>
  <si>
    <t>-406029363</t>
  </si>
  <si>
    <t>7,2+14,4+86,4+18+28,8+28,8+165,6</t>
  </si>
  <si>
    <t>79</t>
  </si>
  <si>
    <t>733190108</t>
  </si>
  <si>
    <t>Zkouška těsnosti potrubí ocelové závitové do DN 50</t>
  </si>
  <si>
    <t>-1355885359</t>
  </si>
  <si>
    <t>80</t>
  </si>
  <si>
    <t>733190225</t>
  </si>
  <si>
    <t>Zkouška těsnosti potrubí ocelové hladké přes D 60,3x2,9 do D 89x5,0</t>
  </si>
  <si>
    <t>1043432042</t>
  </si>
  <si>
    <t>81</t>
  </si>
  <si>
    <t>733PX01</t>
  </si>
  <si>
    <t>Topná, provozní a dilatační zkouška</t>
  </si>
  <si>
    <t>242317502</t>
  </si>
  <si>
    <t>82</t>
  </si>
  <si>
    <t>733PX02</t>
  </si>
  <si>
    <t>Stavební přípomoci, sekání, drážkování, sádrování, ostatní pomocné práce, hodinová zúčtovací sazba</t>
  </si>
  <si>
    <t>1212614916</t>
  </si>
  <si>
    <t>83</t>
  </si>
  <si>
    <t>733PX03</t>
  </si>
  <si>
    <t>Protipožární pěna těsnění prostupů požárních dělících konstrukcí</t>
  </si>
  <si>
    <t>251163873</t>
  </si>
  <si>
    <t>84</t>
  </si>
  <si>
    <t>733PX04</t>
  </si>
  <si>
    <t>Protipožární ucpávka těsnění prostupů požárních dělících konstrukcí</t>
  </si>
  <si>
    <t>1782452524</t>
  </si>
  <si>
    <t>85</t>
  </si>
  <si>
    <t>733PX05</t>
  </si>
  <si>
    <t>Příslušenství montážní organizace - přenosná montážní plošina s pracovní výškou do 3m</t>
  </si>
  <si>
    <t>-761774387</t>
  </si>
  <si>
    <t>86</t>
  </si>
  <si>
    <t>733PX09</t>
  </si>
  <si>
    <t>Klenuté dno svařované DN65</t>
  </si>
  <si>
    <t>621246740</t>
  </si>
  <si>
    <t>87</t>
  </si>
  <si>
    <t>733PX10</t>
  </si>
  <si>
    <t>Pomocné konstrukce pro uložení potrubí</t>
  </si>
  <si>
    <t>kg</t>
  </si>
  <si>
    <t>861695107</t>
  </si>
  <si>
    <t>88</t>
  </si>
  <si>
    <t>998733102</t>
  </si>
  <si>
    <t>Přesun hmot tonážní pro rozvody potrubí v objektech v do 12 m</t>
  </si>
  <si>
    <t>-1390748011</t>
  </si>
  <si>
    <t>89</t>
  </si>
  <si>
    <t>998733193</t>
  </si>
  <si>
    <t>Příplatek k přesunu hmot tonážní 733 za zvětšený přesun do 500 m</t>
  </si>
  <si>
    <t>977296545</t>
  </si>
  <si>
    <t>734</t>
  </si>
  <si>
    <t>Ústřední vytápění - armatury</t>
  </si>
  <si>
    <t>90</t>
  </si>
  <si>
    <t>734173416</t>
  </si>
  <si>
    <t>Spoj přírubový PN 16/I do 200°C DN 65</t>
  </si>
  <si>
    <t>-262580321</t>
  </si>
  <si>
    <t>91</t>
  </si>
  <si>
    <t>734193115</t>
  </si>
  <si>
    <t>Klapka mezipřírubová uzavírací DN 65 PN 16 do 120°C disk tvárná litina</t>
  </si>
  <si>
    <t>695129131</t>
  </si>
  <si>
    <t>92</t>
  </si>
  <si>
    <t>734211120</t>
  </si>
  <si>
    <t>Ventil závitový odvzdušňovací G 1/2 PN 6 do 110°C automatický</t>
  </si>
  <si>
    <t>-469393808</t>
  </si>
  <si>
    <t>93</t>
  </si>
  <si>
    <t>734220103</t>
  </si>
  <si>
    <t>Ventil závitový regulační přímý G 5/4 PN 20 do 100°C vyvažovací s měřícími vsuvkami</t>
  </si>
  <si>
    <t>-1675018923</t>
  </si>
  <si>
    <t>94</t>
  </si>
  <si>
    <t>734220105</t>
  </si>
  <si>
    <t>Ventil závitový regulační přímý G 6/4 PN 20 do 100°C vyvažovací s měřícími vsuvkami</t>
  </si>
  <si>
    <t>1911707729</t>
  </si>
  <si>
    <t>95</t>
  </si>
  <si>
    <t>734220106</t>
  </si>
  <si>
    <t>Ventil přírubový regulační přímý G 2 1/2 PN 16 do 120°C vyvažovací s měřícími vsuvkami</t>
  </si>
  <si>
    <t>1595188714</t>
  </si>
  <si>
    <t>96</t>
  </si>
  <si>
    <t>734242416</t>
  </si>
  <si>
    <t>Ventil závitový zpětný přímý G 6/4 PN 16 do 110°C</t>
  </si>
  <si>
    <t>-1609159396</t>
  </si>
  <si>
    <t>97</t>
  </si>
  <si>
    <t>734242417</t>
  </si>
  <si>
    <t>Ventil závitový zpětný přímý G 2 PN 16 do 110°C</t>
  </si>
  <si>
    <t>865673099</t>
  </si>
  <si>
    <t>98</t>
  </si>
  <si>
    <t>734291123</t>
  </si>
  <si>
    <t>Kohout plnící a vypouštěcí G 1/2 PN 10 do 110°C závitový</t>
  </si>
  <si>
    <t>-1035131065</t>
  </si>
  <si>
    <t>99</t>
  </si>
  <si>
    <t>734291246</t>
  </si>
  <si>
    <t>Filtr závitový přímý G 1 1/2 PN 16 do 130°C s vnitřními závity</t>
  </si>
  <si>
    <t>-32825347</t>
  </si>
  <si>
    <t>100</t>
  </si>
  <si>
    <t>734291247</t>
  </si>
  <si>
    <t>Filtr závitový přímý G 2 PN 16 do 130°C s vnitřními závity</t>
  </si>
  <si>
    <t>-1821168804</t>
  </si>
  <si>
    <t>101</t>
  </si>
  <si>
    <t>734292774</t>
  </si>
  <si>
    <t>Kohout kulový přímý G 1 PN 42 do 185°C plnoprůtokový s koulí vnitřní závit</t>
  </si>
  <si>
    <t>872864055</t>
  </si>
  <si>
    <t>102</t>
  </si>
  <si>
    <t>734292775</t>
  </si>
  <si>
    <t>Kohout kulový přímý G 1 1/4 PN 42 do 185°C plnoprůtokový s koulí vnitřní závit</t>
  </si>
  <si>
    <t>-2016894780</t>
  </si>
  <si>
    <t>103</t>
  </si>
  <si>
    <t>734292776</t>
  </si>
  <si>
    <t>Kohout kulový přímý G 1 1/2 PN 42 do 185°C plnoprůtokový s koulí vnitřní závit</t>
  </si>
  <si>
    <t>1613179423</t>
  </si>
  <si>
    <t>104</t>
  </si>
  <si>
    <t>734292777</t>
  </si>
  <si>
    <t>Kohout kulový přímý G 2 PN 42 do 185°C plnoprůtokový s koulí vnitřní závit</t>
  </si>
  <si>
    <t>-1240562406</t>
  </si>
  <si>
    <t>105</t>
  </si>
  <si>
    <t>734295022</t>
  </si>
  <si>
    <t>Směšovací armatura závitová trojcestná DN25 - kv = 6.3 se servomotorem 230V</t>
  </si>
  <si>
    <t>180141671</t>
  </si>
  <si>
    <t>106</t>
  </si>
  <si>
    <t>734411101</t>
  </si>
  <si>
    <t>Teploměr technický s pevným stonkem a jímkou zadní připojení průměr 63 mm délky 50 mm</t>
  </si>
  <si>
    <t>852248057</t>
  </si>
  <si>
    <t>107</t>
  </si>
  <si>
    <t>734421101</t>
  </si>
  <si>
    <t>Tlakoměr s pevným stonkem, zpětnou klapkou a třícestným ventilem, tlak 0-16 bar průměr 50 mm spodní připojení</t>
  </si>
  <si>
    <t>-821138773</t>
  </si>
  <si>
    <t>108</t>
  </si>
  <si>
    <t>734421111</t>
  </si>
  <si>
    <t>Tlakoměr s pevným stonkem a zpětnou klapkou tlak 0-16 bar průměr 50 mm zadní připojení</t>
  </si>
  <si>
    <t>1712204223</t>
  </si>
  <si>
    <t>109</t>
  </si>
  <si>
    <t>734MX01</t>
  </si>
  <si>
    <t>Ultrazvukový měřič spotřeby tepla Qp = 2,5m3/h, L=130mm, G 1" vč. příslušenství, teplotních čidell a dálkovým odečtem dat</t>
  </si>
  <si>
    <t>1227315956</t>
  </si>
  <si>
    <t>110</t>
  </si>
  <si>
    <t>734XEN01</t>
  </si>
  <si>
    <t>Kulový kohout se zajištěním a vypouštěním pro expanzní nádoby 1"</t>
  </si>
  <si>
    <t>-839334730</t>
  </si>
  <si>
    <t>111</t>
  </si>
  <si>
    <t>998734102</t>
  </si>
  <si>
    <t>Přesun hmot tonážní pro armatury v objektech v do 12 m</t>
  </si>
  <si>
    <t>-1724915283</t>
  </si>
  <si>
    <t>112</t>
  </si>
  <si>
    <t>998734193</t>
  </si>
  <si>
    <t>Příplatek k přesunu hmot tonážní 734 za zvětšený přesun do 500 m</t>
  </si>
  <si>
    <t>-1816809134</t>
  </si>
  <si>
    <t>735</t>
  </si>
  <si>
    <t>Ústřední vytápění - otopná tělesa</t>
  </si>
  <si>
    <t>113</t>
  </si>
  <si>
    <t>735000912.1</t>
  </si>
  <si>
    <t>Vyregulování ventilu s termostatickým ovládáním a regulačního ventilu smyček podlahového vytápění</t>
  </si>
  <si>
    <t>-2125073564</t>
  </si>
  <si>
    <t>2+1+3+1+12+22+21+4+1+3+3+4+30+2</t>
  </si>
  <si>
    <t>114</t>
  </si>
  <si>
    <t>735191905.1</t>
  </si>
  <si>
    <t>Odvzdušnění otopných těles a podlahových smyček</t>
  </si>
  <si>
    <t>1063550109</t>
  </si>
  <si>
    <t>115</t>
  </si>
  <si>
    <t>735191910.1</t>
  </si>
  <si>
    <t>Napuštění vody do otopného systému</t>
  </si>
  <si>
    <t>m2</t>
  </si>
  <si>
    <t>-820696037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</si>
</sst>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30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R5" s="18"/>
      <c r="BE5" s="210" t="s">
        <v>15</v>
      </c>
      <c r="BS5" s="15" t="s">
        <v>6</v>
      </c>
    </row>
    <row r="6" spans="2:71" s="1" customFormat="1" ht="36.95" customHeight="1">
      <c r="B6" s="18"/>
      <c r="D6" s="24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R6" s="18"/>
      <c r="BE6" s="211"/>
      <c r="BS6" s="15" t="s">
        <v>6</v>
      </c>
    </row>
    <row r="7" spans="2:71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11"/>
      <c r="BS7" s="15" t="s">
        <v>6</v>
      </c>
    </row>
    <row r="8" spans="2:71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11"/>
      <c r="BS8" s="15" t="s">
        <v>6</v>
      </c>
    </row>
    <row r="9" spans="2:71" s="1" customFormat="1" ht="14.45" customHeight="1">
      <c r="B9" s="18"/>
      <c r="AR9" s="18"/>
      <c r="BE9" s="211"/>
      <c r="BS9" s="15" t="s">
        <v>6</v>
      </c>
    </row>
    <row r="10" spans="2:71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11"/>
      <c r="BS10" s="15" t="s">
        <v>6</v>
      </c>
    </row>
    <row r="11" spans="2:71" s="1" customFormat="1" ht="18.4" customHeight="1">
      <c r="B11" s="18"/>
      <c r="E11" s="23" t="s">
        <v>21</v>
      </c>
      <c r="AK11" s="25" t="s">
        <v>26</v>
      </c>
      <c r="AN11" s="23" t="s">
        <v>1</v>
      </c>
      <c r="AR11" s="18"/>
      <c r="BE11" s="211"/>
      <c r="BS11" s="15" t="s">
        <v>6</v>
      </c>
    </row>
    <row r="12" spans="2:71" s="1" customFormat="1" ht="6.95" customHeight="1">
      <c r="B12" s="18"/>
      <c r="AR12" s="18"/>
      <c r="BE12" s="211"/>
      <c r="BS12" s="15" t="s">
        <v>6</v>
      </c>
    </row>
    <row r="13" spans="2:71" s="1" customFormat="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211"/>
      <c r="BS13" s="15" t="s">
        <v>6</v>
      </c>
    </row>
    <row r="14" spans="2:71" ht="12.75">
      <c r="B14" s="18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5" t="s">
        <v>26</v>
      </c>
      <c r="AN14" s="27" t="s">
        <v>28</v>
      </c>
      <c r="AR14" s="18"/>
      <c r="BE14" s="211"/>
      <c r="BS14" s="15" t="s">
        <v>6</v>
      </c>
    </row>
    <row r="15" spans="2:71" s="1" customFormat="1" ht="6.95" customHeight="1">
      <c r="B15" s="18"/>
      <c r="AR15" s="18"/>
      <c r="BE15" s="211"/>
      <c r="BS15" s="15" t="s">
        <v>3</v>
      </c>
    </row>
    <row r="16" spans="2:71" s="1" customFormat="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211"/>
      <c r="BS16" s="15" t="s">
        <v>3</v>
      </c>
    </row>
    <row r="17" spans="2:71" s="1" customFormat="1" ht="18.4" customHeight="1">
      <c r="B17" s="18"/>
      <c r="E17" s="23" t="s">
        <v>30</v>
      </c>
      <c r="AK17" s="25" t="s">
        <v>26</v>
      </c>
      <c r="AN17" s="23" t="s">
        <v>1</v>
      </c>
      <c r="AR17" s="18"/>
      <c r="BE17" s="211"/>
      <c r="BS17" s="15" t="s">
        <v>31</v>
      </c>
    </row>
    <row r="18" spans="2:71" s="1" customFormat="1" ht="6.95" customHeight="1">
      <c r="B18" s="18"/>
      <c r="AR18" s="18"/>
      <c r="BE18" s="211"/>
      <c r="BS18" s="15" t="s">
        <v>6</v>
      </c>
    </row>
    <row r="19" spans="2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11"/>
      <c r="BS19" s="15" t="s">
        <v>6</v>
      </c>
    </row>
    <row r="20" spans="2:71" s="1" customFormat="1" ht="18.4" customHeight="1">
      <c r="B20" s="18"/>
      <c r="E20" s="23" t="s">
        <v>21</v>
      </c>
      <c r="AK20" s="25" t="s">
        <v>26</v>
      </c>
      <c r="AN20" s="23" t="s">
        <v>1</v>
      </c>
      <c r="AR20" s="18"/>
      <c r="BE20" s="211"/>
      <c r="BS20" s="15" t="s">
        <v>31</v>
      </c>
    </row>
    <row r="21" spans="2:57" s="1" customFormat="1" ht="6.95" customHeight="1">
      <c r="B21" s="18"/>
      <c r="AR21" s="18"/>
      <c r="BE21" s="211"/>
    </row>
    <row r="22" spans="2:57" s="1" customFormat="1" ht="12" customHeight="1">
      <c r="B22" s="18"/>
      <c r="D22" s="25" t="s">
        <v>33</v>
      </c>
      <c r="AR22" s="18"/>
      <c r="BE22" s="211"/>
    </row>
    <row r="23" spans="2:57" s="1" customFormat="1" ht="16.5" customHeight="1">
      <c r="B23" s="18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8"/>
      <c r="BE23" s="211"/>
    </row>
    <row r="24" spans="2:57" s="1" customFormat="1" ht="6.95" customHeight="1">
      <c r="B24" s="18"/>
      <c r="AR24" s="18"/>
      <c r="BE24" s="211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1"/>
    </row>
    <row r="26" spans="2:57" s="1" customFormat="1" ht="14.45" customHeight="1">
      <c r="B26" s="18"/>
      <c r="D26" s="30" t="s">
        <v>34</v>
      </c>
      <c r="AK26" s="219">
        <f>ROUND(AG94,2)</f>
        <v>0</v>
      </c>
      <c r="AL26" s="214"/>
      <c r="AM26" s="214"/>
      <c r="AN26" s="214"/>
      <c r="AO26" s="214"/>
      <c r="AR26" s="18"/>
      <c r="BE26" s="211"/>
    </row>
    <row r="27" spans="2:57" s="1" customFormat="1" ht="14.45" customHeight="1">
      <c r="B27" s="18"/>
      <c r="D27" s="30" t="s">
        <v>35</v>
      </c>
      <c r="AK27" s="219">
        <f>ROUND(AG97,2)</f>
        <v>0</v>
      </c>
      <c r="AL27" s="219"/>
      <c r="AM27" s="219"/>
      <c r="AN27" s="219"/>
      <c r="AO27" s="219"/>
      <c r="AR27" s="18"/>
      <c r="BE27" s="211"/>
    </row>
    <row r="28" spans="1:57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211"/>
    </row>
    <row r="29" spans="1:57" s="2" customFormat="1" ht="25.9" customHeight="1">
      <c r="A29" s="31"/>
      <c r="B29" s="32"/>
      <c r="C29" s="31"/>
      <c r="D29" s="33" t="s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20">
        <f>ROUND(AK26+AK27,2)</f>
        <v>0</v>
      </c>
      <c r="AL29" s="221"/>
      <c r="AM29" s="221"/>
      <c r="AN29" s="221"/>
      <c r="AO29" s="221"/>
      <c r="AP29" s="31"/>
      <c r="AQ29" s="31"/>
      <c r="AR29" s="32"/>
      <c r="BE29" s="211"/>
    </row>
    <row r="30" spans="1:57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211"/>
    </row>
    <row r="31" spans="1:57" s="2" customFormat="1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222" t="s">
        <v>37</v>
      </c>
      <c r="M31" s="222"/>
      <c r="N31" s="222"/>
      <c r="O31" s="222"/>
      <c r="P31" s="222"/>
      <c r="Q31" s="31"/>
      <c r="R31" s="31"/>
      <c r="S31" s="31"/>
      <c r="T31" s="31"/>
      <c r="U31" s="31"/>
      <c r="V31" s="31"/>
      <c r="W31" s="222" t="s">
        <v>38</v>
      </c>
      <c r="X31" s="222"/>
      <c r="Y31" s="222"/>
      <c r="Z31" s="222"/>
      <c r="AA31" s="222"/>
      <c r="AB31" s="222"/>
      <c r="AC31" s="222"/>
      <c r="AD31" s="222"/>
      <c r="AE31" s="222"/>
      <c r="AF31" s="31"/>
      <c r="AG31" s="31"/>
      <c r="AH31" s="31"/>
      <c r="AI31" s="31"/>
      <c r="AJ31" s="31"/>
      <c r="AK31" s="222" t="s">
        <v>39</v>
      </c>
      <c r="AL31" s="222"/>
      <c r="AM31" s="222"/>
      <c r="AN31" s="222"/>
      <c r="AO31" s="222"/>
      <c r="AP31" s="31"/>
      <c r="AQ31" s="31"/>
      <c r="AR31" s="32"/>
      <c r="BE31" s="211"/>
    </row>
    <row r="32" spans="2:57" s="3" customFormat="1" ht="14.45" customHeight="1">
      <c r="B32" s="36"/>
      <c r="D32" s="25" t="s">
        <v>40</v>
      </c>
      <c r="F32" s="25" t="s">
        <v>41</v>
      </c>
      <c r="L32" s="223">
        <v>0.21</v>
      </c>
      <c r="M32" s="224"/>
      <c r="N32" s="224"/>
      <c r="O32" s="224"/>
      <c r="P32" s="224"/>
      <c r="W32" s="225">
        <f>ROUND(AZ94+SUM(CD97:CD101),2)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5">
        <f>ROUND(AV94+SUM(BY97:BY101),2)</f>
        <v>0</v>
      </c>
      <c r="AL32" s="224"/>
      <c r="AM32" s="224"/>
      <c r="AN32" s="224"/>
      <c r="AO32" s="224"/>
      <c r="AR32" s="36"/>
      <c r="BE32" s="212"/>
    </row>
    <row r="33" spans="2:57" s="3" customFormat="1" ht="14.45" customHeight="1">
      <c r="B33" s="36"/>
      <c r="F33" s="25" t="s">
        <v>42</v>
      </c>
      <c r="L33" s="223">
        <v>0.12</v>
      </c>
      <c r="M33" s="224"/>
      <c r="N33" s="224"/>
      <c r="O33" s="224"/>
      <c r="P33" s="224"/>
      <c r="W33" s="225">
        <f>ROUND(BA94+SUM(CE97:CE101),2)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5">
        <f>ROUND(AW94+SUM(BZ97:BZ101),2)</f>
        <v>0</v>
      </c>
      <c r="AL33" s="224"/>
      <c r="AM33" s="224"/>
      <c r="AN33" s="224"/>
      <c r="AO33" s="224"/>
      <c r="AR33" s="36"/>
      <c r="BE33" s="212"/>
    </row>
    <row r="34" spans="2:57" s="3" customFormat="1" ht="14.45" customHeight="1" hidden="1">
      <c r="B34" s="36"/>
      <c r="F34" s="25" t="s">
        <v>43</v>
      </c>
      <c r="L34" s="223">
        <v>0.21</v>
      </c>
      <c r="M34" s="224"/>
      <c r="N34" s="224"/>
      <c r="O34" s="224"/>
      <c r="P34" s="224"/>
      <c r="W34" s="225">
        <f>ROUND(BB94+SUM(CF97:CF101),2)</f>
        <v>0</v>
      </c>
      <c r="X34" s="224"/>
      <c r="Y34" s="224"/>
      <c r="Z34" s="224"/>
      <c r="AA34" s="224"/>
      <c r="AB34" s="224"/>
      <c r="AC34" s="224"/>
      <c r="AD34" s="224"/>
      <c r="AE34" s="224"/>
      <c r="AK34" s="225">
        <v>0</v>
      </c>
      <c r="AL34" s="224"/>
      <c r="AM34" s="224"/>
      <c r="AN34" s="224"/>
      <c r="AO34" s="224"/>
      <c r="AR34" s="36"/>
      <c r="BE34" s="212"/>
    </row>
    <row r="35" spans="2:44" s="3" customFormat="1" ht="14.45" customHeight="1" hidden="1">
      <c r="B35" s="36"/>
      <c r="F35" s="25" t="s">
        <v>44</v>
      </c>
      <c r="L35" s="223">
        <v>0.12</v>
      </c>
      <c r="M35" s="224"/>
      <c r="N35" s="224"/>
      <c r="O35" s="224"/>
      <c r="P35" s="224"/>
      <c r="W35" s="225">
        <f>ROUND(BC94+SUM(CG97:CG101),2)</f>
        <v>0</v>
      </c>
      <c r="X35" s="224"/>
      <c r="Y35" s="224"/>
      <c r="Z35" s="224"/>
      <c r="AA35" s="224"/>
      <c r="AB35" s="224"/>
      <c r="AC35" s="224"/>
      <c r="AD35" s="224"/>
      <c r="AE35" s="224"/>
      <c r="AK35" s="225">
        <v>0</v>
      </c>
      <c r="AL35" s="224"/>
      <c r="AM35" s="224"/>
      <c r="AN35" s="224"/>
      <c r="AO35" s="224"/>
      <c r="AR35" s="36"/>
    </row>
    <row r="36" spans="2:44" s="3" customFormat="1" ht="14.45" customHeight="1" hidden="1">
      <c r="B36" s="36"/>
      <c r="F36" s="25" t="s">
        <v>45</v>
      </c>
      <c r="L36" s="223">
        <v>0</v>
      </c>
      <c r="M36" s="224"/>
      <c r="N36" s="224"/>
      <c r="O36" s="224"/>
      <c r="P36" s="224"/>
      <c r="W36" s="225">
        <f>ROUND(BD94+SUM(CH97:CH101),2)</f>
        <v>0</v>
      </c>
      <c r="X36" s="224"/>
      <c r="Y36" s="224"/>
      <c r="Z36" s="224"/>
      <c r="AA36" s="224"/>
      <c r="AB36" s="224"/>
      <c r="AC36" s="224"/>
      <c r="AD36" s="224"/>
      <c r="AE36" s="224"/>
      <c r="AK36" s="225">
        <v>0</v>
      </c>
      <c r="AL36" s="224"/>
      <c r="AM36" s="224"/>
      <c r="AN36" s="224"/>
      <c r="AO36" s="224"/>
      <c r="AR36" s="36"/>
    </row>
    <row r="37" spans="1:57" s="2" customFormat="1" ht="6.9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" customHeight="1">
      <c r="A38" s="31"/>
      <c r="B38" s="32"/>
      <c r="C38" s="37"/>
      <c r="D38" s="38" t="s">
        <v>46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47</v>
      </c>
      <c r="U38" s="39"/>
      <c r="V38" s="39"/>
      <c r="W38" s="39"/>
      <c r="X38" s="226" t="s">
        <v>48</v>
      </c>
      <c r="Y38" s="227"/>
      <c r="Z38" s="227"/>
      <c r="AA38" s="227"/>
      <c r="AB38" s="227"/>
      <c r="AC38" s="39"/>
      <c r="AD38" s="39"/>
      <c r="AE38" s="39"/>
      <c r="AF38" s="39"/>
      <c r="AG38" s="39"/>
      <c r="AH38" s="39"/>
      <c r="AI38" s="39"/>
      <c r="AJ38" s="39"/>
      <c r="AK38" s="228">
        <f>SUM(AK29:AK36)</f>
        <v>0</v>
      </c>
      <c r="AL38" s="227"/>
      <c r="AM38" s="227"/>
      <c r="AN38" s="227"/>
      <c r="AO38" s="229"/>
      <c r="AP38" s="37"/>
      <c r="AQ38" s="37"/>
      <c r="AR38" s="32"/>
      <c r="BE38" s="31"/>
    </row>
    <row r="39" spans="1:57" s="2" customFormat="1" ht="6.9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2" customFormat="1" ht="12.75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2" customFormat="1" ht="12.75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2" customFormat="1" ht="12.75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19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5" t="s">
        <v>13</v>
      </c>
      <c r="L84" s="4" t="str">
        <f>K5</f>
        <v>2024_063</v>
      </c>
      <c r="AR84" s="50"/>
    </row>
    <row r="85" spans="2:44" s="5" customFormat="1" ht="36.95" customHeight="1">
      <c r="B85" s="51"/>
      <c r="C85" s="52" t="s">
        <v>16</v>
      </c>
      <c r="L85" s="186" t="str">
        <f>K6</f>
        <v>PLYNOVÁ KOTELNA PRO ČP. 1414 A 763, FROŠOVA ULICE, KOSTELEC NAD ORLICÍ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188" t="str">
        <f>IF(AN8="","",AN8)</f>
        <v>10. 4. 2024</v>
      </c>
      <c r="AN87" s="188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5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29</v>
      </c>
      <c r="AJ89" s="31"/>
      <c r="AK89" s="31"/>
      <c r="AL89" s="31"/>
      <c r="AM89" s="193" t="str">
        <f>IF(E17="","",E17)</f>
        <v>Ondřej Zikán</v>
      </c>
      <c r="AN89" s="194"/>
      <c r="AO89" s="194"/>
      <c r="AP89" s="194"/>
      <c r="AQ89" s="31"/>
      <c r="AR89" s="32"/>
      <c r="AS89" s="189" t="s">
        <v>56</v>
      </c>
      <c r="AT89" s="19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5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32</v>
      </c>
      <c r="AJ90" s="31"/>
      <c r="AK90" s="31"/>
      <c r="AL90" s="31"/>
      <c r="AM90" s="193" t="str">
        <f>IF(E20="","",E20)</f>
        <v xml:space="preserve"> </v>
      </c>
      <c r="AN90" s="194"/>
      <c r="AO90" s="194"/>
      <c r="AP90" s="194"/>
      <c r="AQ90" s="31"/>
      <c r="AR90" s="32"/>
      <c r="AS90" s="191"/>
      <c r="AT90" s="19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191"/>
      <c r="AT91" s="19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198" t="s">
        <v>57</v>
      </c>
      <c r="D92" s="196"/>
      <c r="E92" s="196"/>
      <c r="F92" s="196"/>
      <c r="G92" s="196"/>
      <c r="H92" s="59"/>
      <c r="I92" s="195" t="s">
        <v>58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9" t="s">
        <v>59</v>
      </c>
      <c r="AH92" s="196"/>
      <c r="AI92" s="196"/>
      <c r="AJ92" s="196"/>
      <c r="AK92" s="196"/>
      <c r="AL92" s="196"/>
      <c r="AM92" s="196"/>
      <c r="AN92" s="195" t="s">
        <v>60</v>
      </c>
      <c r="AO92" s="196"/>
      <c r="AP92" s="197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7">
        <f>ROUND(AG95,2)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75</v>
      </c>
      <c r="BT94" s="76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0" s="7" customFormat="1" ht="37.5" customHeight="1">
      <c r="A95" s="77" t="s">
        <v>79</v>
      </c>
      <c r="B95" s="78"/>
      <c r="C95" s="79"/>
      <c r="D95" s="200" t="s">
        <v>14</v>
      </c>
      <c r="E95" s="200"/>
      <c r="F95" s="200"/>
      <c r="G95" s="200"/>
      <c r="H95" s="200"/>
      <c r="I95" s="80"/>
      <c r="J95" s="200" t="s">
        <v>17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1">
        <f>'2024_063 - PLYNOVÁ KOTELN...'!J28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1" t="s">
        <v>80</v>
      </c>
      <c r="AR95" s="78"/>
      <c r="AS95" s="82">
        <v>0</v>
      </c>
      <c r="AT95" s="83">
        <f>ROUND(SUM(AV95:AW95),2)</f>
        <v>0</v>
      </c>
      <c r="AU95" s="84">
        <f>'2024_063 - PLYNOVÁ KOTELN...'!P121</f>
        <v>0</v>
      </c>
      <c r="AV95" s="83">
        <f>'2024_063 - PLYNOVÁ KOTELN...'!J31</f>
        <v>0</v>
      </c>
      <c r="AW95" s="83">
        <f>'2024_063 - PLYNOVÁ KOTELN...'!J32</f>
        <v>0</v>
      </c>
      <c r="AX95" s="83">
        <f>'2024_063 - PLYNOVÁ KOTELN...'!J33</f>
        <v>0</v>
      </c>
      <c r="AY95" s="83">
        <f>'2024_063 - PLYNOVÁ KOTELN...'!J34</f>
        <v>0</v>
      </c>
      <c r="AZ95" s="83">
        <f>'2024_063 - PLYNOVÁ KOTELN...'!F31</f>
        <v>0</v>
      </c>
      <c r="BA95" s="83">
        <f>'2024_063 - PLYNOVÁ KOTELN...'!F32</f>
        <v>0</v>
      </c>
      <c r="BB95" s="83">
        <f>'2024_063 - PLYNOVÁ KOTELN...'!F33</f>
        <v>0</v>
      </c>
      <c r="BC95" s="83">
        <f>'2024_063 - PLYNOVÁ KOTELN...'!F34</f>
        <v>0</v>
      </c>
      <c r="BD95" s="85">
        <f>'2024_063 - PLYNOVÁ KOTELN...'!F35</f>
        <v>0</v>
      </c>
      <c r="BT95" s="86" t="s">
        <v>81</v>
      </c>
      <c r="BU95" s="86" t="s">
        <v>82</v>
      </c>
      <c r="BV95" s="86" t="s">
        <v>77</v>
      </c>
      <c r="BW95" s="86" t="s">
        <v>4</v>
      </c>
      <c r="BX95" s="86" t="s">
        <v>78</v>
      </c>
      <c r="CL95" s="86" t="s">
        <v>1</v>
      </c>
    </row>
    <row r="96" spans="2:44" ht="11.25">
      <c r="B96" s="18"/>
      <c r="AR96" s="18"/>
    </row>
    <row r="97" spans="1:57" s="2" customFormat="1" ht="30" customHeight="1">
      <c r="A97" s="31"/>
      <c r="B97" s="32"/>
      <c r="C97" s="68" t="s">
        <v>83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08">
        <f>ROUND(SUM(AG98:AG101),2)</f>
        <v>0</v>
      </c>
      <c r="AH97" s="208"/>
      <c r="AI97" s="208"/>
      <c r="AJ97" s="208"/>
      <c r="AK97" s="208"/>
      <c r="AL97" s="208"/>
      <c r="AM97" s="208"/>
      <c r="AN97" s="208">
        <f>ROUND(SUM(AN98:AN101),2)</f>
        <v>0</v>
      </c>
      <c r="AO97" s="208"/>
      <c r="AP97" s="208"/>
      <c r="AQ97" s="87"/>
      <c r="AR97" s="32"/>
      <c r="AS97" s="61" t="s">
        <v>84</v>
      </c>
      <c r="AT97" s="62" t="s">
        <v>85</v>
      </c>
      <c r="AU97" s="62" t="s">
        <v>40</v>
      </c>
      <c r="AV97" s="63" t="s">
        <v>63</v>
      </c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89" s="2" customFormat="1" ht="19.9" customHeight="1">
      <c r="A98" s="31"/>
      <c r="B98" s="32"/>
      <c r="C98" s="31"/>
      <c r="D98" s="205" t="s">
        <v>86</v>
      </c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31"/>
      <c r="AD98" s="31"/>
      <c r="AE98" s="31"/>
      <c r="AF98" s="31"/>
      <c r="AG98" s="203">
        <f>ROUND(AG94*AS98,2)</f>
        <v>0</v>
      </c>
      <c r="AH98" s="204"/>
      <c r="AI98" s="204"/>
      <c r="AJ98" s="204"/>
      <c r="AK98" s="204"/>
      <c r="AL98" s="204"/>
      <c r="AM98" s="204"/>
      <c r="AN98" s="204">
        <f>ROUND(AG98+AV98,2)</f>
        <v>0</v>
      </c>
      <c r="AO98" s="204"/>
      <c r="AP98" s="204"/>
      <c r="AQ98" s="31"/>
      <c r="AR98" s="32"/>
      <c r="AS98" s="88">
        <v>0</v>
      </c>
      <c r="AT98" s="89" t="s">
        <v>87</v>
      </c>
      <c r="AU98" s="89" t="s">
        <v>41</v>
      </c>
      <c r="AV98" s="90">
        <f>ROUND(IF(AU98="základní",AG98*L32,IF(AU98="snížená",AG98*L33,0)),2)</f>
        <v>0</v>
      </c>
      <c r="AW98" s="31"/>
      <c r="AX98" s="31"/>
      <c r="AY98" s="31"/>
      <c r="AZ98" s="31"/>
      <c r="BA98" s="31"/>
      <c r="BB98" s="31"/>
      <c r="BC98" s="31"/>
      <c r="BD98" s="31"/>
      <c r="BE98" s="31"/>
      <c r="BV98" s="15" t="s">
        <v>88</v>
      </c>
      <c r="BY98" s="91">
        <f>IF(AU98="základní",AV98,0)</f>
        <v>0</v>
      </c>
      <c r="BZ98" s="91">
        <f>IF(AU98="snížená",AV98,0)</f>
        <v>0</v>
      </c>
      <c r="CA98" s="91">
        <v>0</v>
      </c>
      <c r="CB98" s="91">
        <v>0</v>
      </c>
      <c r="CC98" s="91">
        <v>0</v>
      </c>
      <c r="CD98" s="91">
        <f>IF(AU98="základní",AG98,0)</f>
        <v>0</v>
      </c>
      <c r="CE98" s="91">
        <f>IF(AU98="snížená",AG98,0)</f>
        <v>0</v>
      </c>
      <c r="CF98" s="91">
        <f>IF(AU98="zákl. přenesená",AG98,0)</f>
        <v>0</v>
      </c>
      <c r="CG98" s="91">
        <f>IF(AU98="sníž. přenesená",AG98,0)</f>
        <v>0</v>
      </c>
      <c r="CH98" s="91">
        <f>IF(AU98="nulová",AG98,0)</f>
        <v>0</v>
      </c>
      <c r="CI98" s="15">
        <f>IF(AU98="základní",1,IF(AU98="snížená",2,IF(AU98="zákl. přenesená",4,IF(AU98="sníž. přenesená",5,3))))</f>
        <v>1</v>
      </c>
      <c r="CJ98" s="15">
        <f>IF(AT98="stavební čast",1,IF(AT98="investiční čast",2,3))</f>
        <v>1</v>
      </c>
      <c r="CK98" s="15" t="str">
        <f>IF(D98="Vyplň vlastní","","x")</f>
        <v>x</v>
      </c>
    </row>
    <row r="99" spans="1:89" s="2" customFormat="1" ht="19.9" customHeight="1">
      <c r="A99" s="31"/>
      <c r="B99" s="32"/>
      <c r="C99" s="31"/>
      <c r="D99" s="206" t="s">
        <v>89</v>
      </c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31"/>
      <c r="AD99" s="31"/>
      <c r="AE99" s="31"/>
      <c r="AF99" s="31"/>
      <c r="AG99" s="203">
        <f>ROUND(AG94*AS99,2)</f>
        <v>0</v>
      </c>
      <c r="AH99" s="204"/>
      <c r="AI99" s="204"/>
      <c r="AJ99" s="204"/>
      <c r="AK99" s="204"/>
      <c r="AL99" s="204"/>
      <c r="AM99" s="204"/>
      <c r="AN99" s="204">
        <f>ROUND(AG99+AV99,2)</f>
        <v>0</v>
      </c>
      <c r="AO99" s="204"/>
      <c r="AP99" s="204"/>
      <c r="AQ99" s="31"/>
      <c r="AR99" s="32"/>
      <c r="AS99" s="88">
        <v>0</v>
      </c>
      <c r="AT99" s="89" t="s">
        <v>87</v>
      </c>
      <c r="AU99" s="89" t="s">
        <v>41</v>
      </c>
      <c r="AV99" s="90">
        <f>ROUND(IF(AU99="základní",AG99*L32,IF(AU99="snížená",AG99*L33,0)),2)</f>
        <v>0</v>
      </c>
      <c r="AW99" s="31"/>
      <c r="AX99" s="31"/>
      <c r="AY99" s="31"/>
      <c r="AZ99" s="31"/>
      <c r="BA99" s="31"/>
      <c r="BB99" s="31"/>
      <c r="BC99" s="31"/>
      <c r="BD99" s="31"/>
      <c r="BE99" s="31"/>
      <c r="BV99" s="15" t="s">
        <v>90</v>
      </c>
      <c r="BY99" s="91">
        <f>IF(AU99="základní",AV99,0)</f>
        <v>0</v>
      </c>
      <c r="BZ99" s="91">
        <f>IF(AU99="snížená",AV99,0)</f>
        <v>0</v>
      </c>
      <c r="CA99" s="91">
        <v>0</v>
      </c>
      <c r="CB99" s="91">
        <v>0</v>
      </c>
      <c r="CC99" s="91">
        <v>0</v>
      </c>
      <c r="CD99" s="91">
        <f>IF(AU99="základní",AG99,0)</f>
        <v>0</v>
      </c>
      <c r="CE99" s="91">
        <f>IF(AU99="snížená",AG99,0)</f>
        <v>0</v>
      </c>
      <c r="CF99" s="91">
        <f>IF(AU99="zákl. přenesená",AG99,0)</f>
        <v>0</v>
      </c>
      <c r="CG99" s="91">
        <f>IF(AU99="sníž. přenesená",AG99,0)</f>
        <v>0</v>
      </c>
      <c r="CH99" s="91">
        <f>IF(AU99="nulová",AG99,0)</f>
        <v>0</v>
      </c>
      <c r="CI99" s="15">
        <f>IF(AU99="základní",1,IF(AU99="snížená",2,IF(AU99="zákl. přenesená",4,IF(AU99="sníž. přenesená",5,3))))</f>
        <v>1</v>
      </c>
      <c r="CJ99" s="15">
        <f>IF(AT99="stavební čast",1,IF(AT99="investiční čast",2,3))</f>
        <v>1</v>
      </c>
      <c r="CK99" s="15" t="str">
        <f>IF(D99="Vyplň vlastní","","x")</f>
        <v/>
      </c>
    </row>
    <row r="100" spans="1:89" s="2" customFormat="1" ht="19.9" customHeight="1">
      <c r="A100" s="31"/>
      <c r="B100" s="32"/>
      <c r="C100" s="31"/>
      <c r="D100" s="206" t="s">
        <v>89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31"/>
      <c r="AD100" s="31"/>
      <c r="AE100" s="31"/>
      <c r="AF100" s="31"/>
      <c r="AG100" s="203">
        <f>ROUND(AG94*AS100,2)</f>
        <v>0</v>
      </c>
      <c r="AH100" s="204"/>
      <c r="AI100" s="204"/>
      <c r="AJ100" s="204"/>
      <c r="AK100" s="204"/>
      <c r="AL100" s="204"/>
      <c r="AM100" s="204"/>
      <c r="AN100" s="204">
        <f>ROUND(AG100+AV100,2)</f>
        <v>0</v>
      </c>
      <c r="AO100" s="204"/>
      <c r="AP100" s="204"/>
      <c r="AQ100" s="31"/>
      <c r="AR100" s="32"/>
      <c r="AS100" s="88">
        <v>0</v>
      </c>
      <c r="AT100" s="89" t="s">
        <v>87</v>
      </c>
      <c r="AU100" s="89" t="s">
        <v>41</v>
      </c>
      <c r="AV100" s="90">
        <f>ROUND(IF(AU100="základní",AG100*L32,IF(AU100="snížená",AG100*L33,0)),2)</f>
        <v>0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V100" s="15" t="s">
        <v>90</v>
      </c>
      <c r="BY100" s="91">
        <f>IF(AU100="základní",AV100,0)</f>
        <v>0</v>
      </c>
      <c r="BZ100" s="91">
        <f>IF(AU100="snížená",AV100,0)</f>
        <v>0</v>
      </c>
      <c r="CA100" s="91">
        <v>0</v>
      </c>
      <c r="CB100" s="91">
        <v>0</v>
      </c>
      <c r="CC100" s="91">
        <v>0</v>
      </c>
      <c r="CD100" s="91">
        <f>IF(AU100="základní",AG100,0)</f>
        <v>0</v>
      </c>
      <c r="CE100" s="91">
        <f>IF(AU100="snížená",AG100,0)</f>
        <v>0</v>
      </c>
      <c r="CF100" s="91">
        <f>IF(AU100="zákl. přenesená",AG100,0)</f>
        <v>0</v>
      </c>
      <c r="CG100" s="91">
        <f>IF(AU100="sníž. přenesená",AG100,0)</f>
        <v>0</v>
      </c>
      <c r="CH100" s="91">
        <f>IF(AU100="nulová",AG100,0)</f>
        <v>0</v>
      </c>
      <c r="CI100" s="15">
        <f>IF(AU100="základní",1,IF(AU100="snížená",2,IF(AU100="zákl. přenesená",4,IF(AU100="sníž. přenesená",5,3))))</f>
        <v>1</v>
      </c>
      <c r="CJ100" s="15">
        <f>IF(AT100="stavební čast",1,IF(AT100="investiční čast",2,3))</f>
        <v>1</v>
      </c>
      <c r="CK100" s="15" t="str">
        <f>IF(D100="Vyplň vlastní","","x")</f>
        <v/>
      </c>
    </row>
    <row r="101" spans="1:89" s="2" customFormat="1" ht="19.9" customHeight="1">
      <c r="A101" s="31"/>
      <c r="B101" s="32"/>
      <c r="C101" s="31"/>
      <c r="D101" s="206" t="s">
        <v>89</v>
      </c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31"/>
      <c r="AD101" s="31"/>
      <c r="AE101" s="31"/>
      <c r="AF101" s="31"/>
      <c r="AG101" s="203">
        <f>ROUND(AG94*AS101,2)</f>
        <v>0</v>
      </c>
      <c r="AH101" s="204"/>
      <c r="AI101" s="204"/>
      <c r="AJ101" s="204"/>
      <c r="AK101" s="204"/>
      <c r="AL101" s="204"/>
      <c r="AM101" s="204"/>
      <c r="AN101" s="204">
        <f>ROUND(AG101+AV101,2)</f>
        <v>0</v>
      </c>
      <c r="AO101" s="204"/>
      <c r="AP101" s="204"/>
      <c r="AQ101" s="31"/>
      <c r="AR101" s="32"/>
      <c r="AS101" s="92">
        <v>0</v>
      </c>
      <c r="AT101" s="93" t="s">
        <v>87</v>
      </c>
      <c r="AU101" s="93" t="s">
        <v>41</v>
      </c>
      <c r="AV101" s="94">
        <f>ROUND(IF(AU101="základní",AG101*L32,IF(AU101="snížená",AG101*L33,0)),2)</f>
        <v>0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V101" s="15" t="s">
        <v>90</v>
      </c>
      <c r="BY101" s="91">
        <f>IF(AU101="základní",AV101,0)</f>
        <v>0</v>
      </c>
      <c r="BZ101" s="91">
        <f>IF(AU101="snížená",AV101,0)</f>
        <v>0</v>
      </c>
      <c r="CA101" s="91">
        <v>0</v>
      </c>
      <c r="CB101" s="91">
        <v>0</v>
      </c>
      <c r="CC101" s="91">
        <v>0</v>
      </c>
      <c r="CD101" s="91">
        <f>IF(AU101="základní",AG101,0)</f>
        <v>0</v>
      </c>
      <c r="CE101" s="91">
        <f>IF(AU101="snížená",AG101,0)</f>
        <v>0</v>
      </c>
      <c r="CF101" s="91">
        <f>IF(AU101="zákl. přenesená",AG101,0)</f>
        <v>0</v>
      </c>
      <c r="CG101" s="91">
        <f>IF(AU101="sníž. přenesená",AG101,0)</f>
        <v>0</v>
      </c>
      <c r="CH101" s="91">
        <f>IF(AU101="nulová",AG101,0)</f>
        <v>0</v>
      </c>
      <c r="CI101" s="15">
        <f>IF(AU101="základní",1,IF(AU101="snížená",2,IF(AU101="zákl. přenesená",4,IF(AU101="sníž. přenesená",5,3))))</f>
        <v>1</v>
      </c>
      <c r="CJ101" s="15">
        <f>IF(AT101="stavební čast",1,IF(AT101="investiční čast",2,3))</f>
        <v>1</v>
      </c>
      <c r="CK101" s="15" t="str">
        <f>IF(D101="Vyplň vlastní","","x")</f>
        <v/>
      </c>
    </row>
    <row r="102" spans="1:57" s="2" customFormat="1" ht="10.9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s="2" customFormat="1" ht="30" customHeight="1">
      <c r="A103" s="31"/>
      <c r="B103" s="32"/>
      <c r="C103" s="95" t="s">
        <v>91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209">
        <f>ROUND(AG94+AG97,2)</f>
        <v>0</v>
      </c>
      <c r="AH103" s="209"/>
      <c r="AI103" s="209"/>
      <c r="AJ103" s="209"/>
      <c r="AK103" s="209"/>
      <c r="AL103" s="209"/>
      <c r="AM103" s="209"/>
      <c r="AN103" s="209">
        <f>ROUND(AN94+AN97,2)</f>
        <v>0</v>
      </c>
      <c r="AO103" s="209"/>
      <c r="AP103" s="209"/>
      <c r="AQ103" s="96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s="2" customFormat="1" ht="6.95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</sheetData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J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24_063 - PLYNOVÁ KOTEL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0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92</v>
      </c>
    </row>
    <row r="4" spans="2:46" s="1" customFormat="1" ht="24.95" customHeight="1">
      <c r="B4" s="18"/>
      <c r="D4" s="19" t="s">
        <v>93</v>
      </c>
      <c r="L4" s="18"/>
      <c r="M4" s="97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1"/>
      <c r="B6" s="32"/>
      <c r="C6" s="31"/>
      <c r="D6" s="25" t="s">
        <v>16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30" customHeight="1">
      <c r="A7" s="31"/>
      <c r="B7" s="32"/>
      <c r="C7" s="31"/>
      <c r="D7" s="31"/>
      <c r="E7" s="186" t="s">
        <v>17</v>
      </c>
      <c r="F7" s="231"/>
      <c r="G7" s="231"/>
      <c r="H7" s="231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5" t="s">
        <v>18</v>
      </c>
      <c r="E9" s="31"/>
      <c r="F9" s="23" t="s">
        <v>1</v>
      </c>
      <c r="G9" s="31"/>
      <c r="H9" s="31"/>
      <c r="I9" s="25" t="s">
        <v>19</v>
      </c>
      <c r="J9" s="23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5" t="s">
        <v>20</v>
      </c>
      <c r="E10" s="31"/>
      <c r="F10" s="23" t="s">
        <v>21</v>
      </c>
      <c r="G10" s="31"/>
      <c r="H10" s="31"/>
      <c r="I10" s="25" t="s">
        <v>22</v>
      </c>
      <c r="J10" s="54" t="str">
        <f>'Rekapitulace stavby'!AN8</f>
        <v>10. 4. 2024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5" t="s">
        <v>24</v>
      </c>
      <c r="E12" s="31"/>
      <c r="F12" s="31"/>
      <c r="G12" s="31"/>
      <c r="H12" s="31"/>
      <c r="I12" s="25" t="s">
        <v>25</v>
      </c>
      <c r="J12" s="23" t="str">
        <f>IF('Rekapitulace stavby'!AN10="","",'Rekapitulace stavby'!AN10)</f>
        <v/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3" t="str">
        <f>IF('Rekapitulace stavby'!E11="","",'Rekapitulace stavby'!E11)</f>
        <v xml:space="preserve"> </v>
      </c>
      <c r="F13" s="31"/>
      <c r="G13" s="31"/>
      <c r="H13" s="31"/>
      <c r="I13" s="25" t="s">
        <v>26</v>
      </c>
      <c r="J13" s="23" t="str">
        <f>IF('Rekapitulace stavby'!AN11="","",'Rekapitulace stavby'!AN11)</f>
        <v/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5" t="s">
        <v>27</v>
      </c>
      <c r="E15" s="31"/>
      <c r="F15" s="31"/>
      <c r="G15" s="31"/>
      <c r="H15" s="31"/>
      <c r="I15" s="25" t="s">
        <v>25</v>
      </c>
      <c r="J15" s="26" t="str">
        <f>'Rekapitulace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32" t="str">
        <f>'Rekapitulace stavby'!E14</f>
        <v>Vyplň údaj</v>
      </c>
      <c r="F16" s="213"/>
      <c r="G16" s="213"/>
      <c r="H16" s="213"/>
      <c r="I16" s="25" t="s">
        <v>26</v>
      </c>
      <c r="J16" s="26" t="str">
        <f>'Rekapitulace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5" t="s">
        <v>29</v>
      </c>
      <c r="E18" s="31"/>
      <c r="F18" s="31"/>
      <c r="G18" s="31"/>
      <c r="H18" s="31"/>
      <c r="I18" s="25" t="s">
        <v>25</v>
      </c>
      <c r="J18" s="23" t="s">
        <v>1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3" t="s">
        <v>30</v>
      </c>
      <c r="F19" s="31"/>
      <c r="G19" s="31"/>
      <c r="H19" s="31"/>
      <c r="I19" s="25" t="s">
        <v>26</v>
      </c>
      <c r="J19" s="23" t="s">
        <v>1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5" t="s">
        <v>32</v>
      </c>
      <c r="E21" s="31"/>
      <c r="F21" s="31"/>
      <c r="G21" s="31"/>
      <c r="H21" s="31"/>
      <c r="I21" s="25" t="s">
        <v>25</v>
      </c>
      <c r="J21" s="23" t="str">
        <f>IF('Rekapitulace stavby'!AN19="","",'Rekapitulace stavby'!AN19)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3" t="str">
        <f>IF('Rekapitulace stavby'!E20="","",'Rekapitulace stavby'!E20)</f>
        <v xml:space="preserve"> </v>
      </c>
      <c r="F22" s="31"/>
      <c r="G22" s="31"/>
      <c r="H22" s="31"/>
      <c r="I22" s="25" t="s">
        <v>26</v>
      </c>
      <c r="J22" s="23" t="str">
        <f>IF('Rekapitulace stavby'!AN20="","",'Rekapitulace stavby'!AN20)</f>
        <v/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5" t="s">
        <v>33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98"/>
      <c r="B25" s="99"/>
      <c r="C25" s="98"/>
      <c r="D25" s="98"/>
      <c r="E25" s="218" t="s">
        <v>1</v>
      </c>
      <c r="F25" s="218"/>
      <c r="G25" s="218"/>
      <c r="H25" s="218"/>
      <c r="I25" s="98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101" t="s">
        <v>36</v>
      </c>
      <c r="E28" s="31"/>
      <c r="F28" s="31"/>
      <c r="G28" s="31"/>
      <c r="H28" s="31"/>
      <c r="I28" s="31"/>
      <c r="J28" s="70">
        <f>ROUND(J121,2)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38</v>
      </c>
      <c r="G30" s="31"/>
      <c r="H30" s="31"/>
      <c r="I30" s="35" t="s">
        <v>37</v>
      </c>
      <c r="J30" s="35" t="s">
        <v>39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2" t="s">
        <v>40</v>
      </c>
      <c r="E31" s="25" t="s">
        <v>41</v>
      </c>
      <c r="F31" s="103">
        <f>ROUND((SUM(BE121:BE267)),2)</f>
        <v>0</v>
      </c>
      <c r="G31" s="31"/>
      <c r="H31" s="31"/>
      <c r="I31" s="104">
        <v>0.21</v>
      </c>
      <c r="J31" s="103">
        <f>ROUND(((SUM(BE121:BE267))*I31),2)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5" t="s">
        <v>42</v>
      </c>
      <c r="F32" s="103">
        <f>ROUND((SUM(BF121:BF267)),2)</f>
        <v>0</v>
      </c>
      <c r="G32" s="31"/>
      <c r="H32" s="31"/>
      <c r="I32" s="104">
        <v>0.12</v>
      </c>
      <c r="J32" s="103">
        <f>ROUND(((SUM(BF121:BF267))*I32),2)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31"/>
      <c r="E33" s="25" t="s">
        <v>43</v>
      </c>
      <c r="F33" s="103">
        <f>ROUND((SUM(BG121:BG267)),2)</f>
        <v>0</v>
      </c>
      <c r="G33" s="31"/>
      <c r="H33" s="31"/>
      <c r="I33" s="104">
        <v>0.21</v>
      </c>
      <c r="J33" s="103">
        <f>0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5" t="s">
        <v>44</v>
      </c>
      <c r="F34" s="103">
        <f>ROUND((SUM(BH121:BH267)),2)</f>
        <v>0</v>
      </c>
      <c r="G34" s="31"/>
      <c r="H34" s="31"/>
      <c r="I34" s="104">
        <v>0.12</v>
      </c>
      <c r="J34" s="103">
        <f>0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5" t="s">
        <v>45</v>
      </c>
      <c r="F35" s="103">
        <f>ROUND((SUM(BI121:BI267)),2)</f>
        <v>0</v>
      </c>
      <c r="G35" s="31"/>
      <c r="H35" s="31"/>
      <c r="I35" s="104">
        <v>0</v>
      </c>
      <c r="J35" s="103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6"/>
      <c r="D37" s="105" t="s">
        <v>46</v>
      </c>
      <c r="E37" s="59"/>
      <c r="F37" s="59"/>
      <c r="G37" s="106" t="s">
        <v>47</v>
      </c>
      <c r="H37" s="107" t="s">
        <v>48</v>
      </c>
      <c r="I37" s="59"/>
      <c r="J37" s="108">
        <f>SUM(J28:J35)</f>
        <v>0</v>
      </c>
      <c r="K37" s="109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8"/>
      <c r="L39" s="18"/>
    </row>
    <row r="40" spans="2:12" s="1" customFormat="1" ht="14.45" customHeight="1">
      <c r="B40" s="18"/>
      <c r="L40" s="18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43"/>
      <c r="J50" s="43"/>
      <c r="K50" s="43"/>
      <c r="L50" s="41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1"/>
      <c r="B61" s="32"/>
      <c r="C61" s="31"/>
      <c r="D61" s="44" t="s">
        <v>51</v>
      </c>
      <c r="E61" s="34"/>
      <c r="F61" s="110" t="s">
        <v>52</v>
      </c>
      <c r="G61" s="44" t="s">
        <v>51</v>
      </c>
      <c r="H61" s="34"/>
      <c r="I61" s="34"/>
      <c r="J61" s="111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1"/>
      <c r="B76" s="32"/>
      <c r="C76" s="31"/>
      <c r="D76" s="44" t="s">
        <v>51</v>
      </c>
      <c r="E76" s="34"/>
      <c r="F76" s="110" t="s">
        <v>52</v>
      </c>
      <c r="G76" s="44" t="s">
        <v>51</v>
      </c>
      <c r="H76" s="34"/>
      <c r="I76" s="34"/>
      <c r="J76" s="111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19" t="s">
        <v>94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5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30" customHeight="1" hidden="1">
      <c r="A85" s="31"/>
      <c r="B85" s="32"/>
      <c r="C85" s="31"/>
      <c r="D85" s="31"/>
      <c r="E85" s="186" t="str">
        <f>E7</f>
        <v>PLYNOVÁ KOTELNA PRO ČP. 1414 A 763, FROŠOVA ULICE, KOSTELEC NAD ORLICÍ</v>
      </c>
      <c r="F85" s="231"/>
      <c r="G85" s="231"/>
      <c r="H85" s="231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 hidden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5" t="s">
        <v>20</v>
      </c>
      <c r="D87" s="31"/>
      <c r="E87" s="31"/>
      <c r="F87" s="23" t="str">
        <f>F10</f>
        <v xml:space="preserve"> </v>
      </c>
      <c r="G87" s="31"/>
      <c r="H87" s="31"/>
      <c r="I87" s="25" t="s">
        <v>22</v>
      </c>
      <c r="J87" s="54" t="str">
        <f>IF(J10="","",J10)</f>
        <v>10. 4. 2024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 hidden="1">
      <c r="A89" s="31"/>
      <c r="B89" s="32"/>
      <c r="C89" s="25" t="s">
        <v>24</v>
      </c>
      <c r="D89" s="31"/>
      <c r="E89" s="31"/>
      <c r="F89" s="23" t="str">
        <f>E13</f>
        <v xml:space="preserve"> </v>
      </c>
      <c r="G89" s="31"/>
      <c r="H89" s="31"/>
      <c r="I89" s="25" t="s">
        <v>29</v>
      </c>
      <c r="J89" s="28" t="str">
        <f>E19</f>
        <v>Ondřej Zikán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 hidden="1">
      <c r="A90" s="31"/>
      <c r="B90" s="32"/>
      <c r="C90" s="25" t="s">
        <v>27</v>
      </c>
      <c r="D90" s="31"/>
      <c r="E90" s="31"/>
      <c r="F90" s="23" t="str">
        <f>IF(E16="","",E16)</f>
        <v>Vyplň údaj</v>
      </c>
      <c r="G90" s="31"/>
      <c r="H90" s="31"/>
      <c r="I90" s="25" t="s">
        <v>32</v>
      </c>
      <c r="J90" s="28" t="str">
        <f>E22</f>
        <v xml:space="preserve"> 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 hidden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 hidden="1">
      <c r="A92" s="31"/>
      <c r="B92" s="32"/>
      <c r="C92" s="112" t="s">
        <v>95</v>
      </c>
      <c r="D92" s="96"/>
      <c r="E92" s="96"/>
      <c r="F92" s="96"/>
      <c r="G92" s="96"/>
      <c r="H92" s="96"/>
      <c r="I92" s="96"/>
      <c r="J92" s="113" t="s">
        <v>96</v>
      </c>
      <c r="K92" s="96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 hidden="1">
      <c r="A94" s="31"/>
      <c r="B94" s="32"/>
      <c r="C94" s="114" t="s">
        <v>97</v>
      </c>
      <c r="D94" s="31"/>
      <c r="E94" s="31"/>
      <c r="F94" s="31"/>
      <c r="G94" s="31"/>
      <c r="H94" s="31"/>
      <c r="I94" s="31"/>
      <c r="J94" s="70">
        <f>J121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5" t="s">
        <v>98</v>
      </c>
    </row>
    <row r="95" spans="2:12" s="9" customFormat="1" ht="24.95" customHeight="1" hidden="1">
      <c r="B95" s="115"/>
      <c r="D95" s="116" t="s">
        <v>99</v>
      </c>
      <c r="E95" s="117"/>
      <c r="F95" s="117"/>
      <c r="G95" s="117"/>
      <c r="H95" s="117"/>
      <c r="I95" s="117"/>
      <c r="J95" s="118">
        <f>J122</f>
        <v>0</v>
      </c>
      <c r="L95" s="115"/>
    </row>
    <row r="96" spans="2:12" s="10" customFormat="1" ht="19.9" customHeight="1" hidden="1">
      <c r="B96" s="119"/>
      <c r="D96" s="120" t="s">
        <v>100</v>
      </c>
      <c r="E96" s="121"/>
      <c r="F96" s="121"/>
      <c r="G96" s="121"/>
      <c r="H96" s="121"/>
      <c r="I96" s="121"/>
      <c r="J96" s="122">
        <f>J123</f>
        <v>0</v>
      </c>
      <c r="L96" s="119"/>
    </row>
    <row r="97" spans="2:12" s="10" customFormat="1" ht="19.9" customHeight="1" hidden="1">
      <c r="B97" s="119"/>
      <c r="D97" s="120" t="s">
        <v>101</v>
      </c>
      <c r="E97" s="121"/>
      <c r="F97" s="121"/>
      <c r="G97" s="121"/>
      <c r="H97" s="121"/>
      <c r="I97" s="121"/>
      <c r="J97" s="122">
        <f>J137</f>
        <v>0</v>
      </c>
      <c r="L97" s="119"/>
    </row>
    <row r="98" spans="2:12" s="10" customFormat="1" ht="19.9" customHeight="1" hidden="1">
      <c r="B98" s="119"/>
      <c r="D98" s="120" t="s">
        <v>102</v>
      </c>
      <c r="E98" s="121"/>
      <c r="F98" s="121"/>
      <c r="G98" s="121"/>
      <c r="H98" s="121"/>
      <c r="I98" s="121"/>
      <c r="J98" s="122">
        <f>J161</f>
        <v>0</v>
      </c>
      <c r="L98" s="119"/>
    </row>
    <row r="99" spans="2:12" s="10" customFormat="1" ht="19.9" customHeight="1" hidden="1">
      <c r="B99" s="119"/>
      <c r="D99" s="120" t="s">
        <v>103</v>
      </c>
      <c r="E99" s="121"/>
      <c r="F99" s="121"/>
      <c r="G99" s="121"/>
      <c r="H99" s="121"/>
      <c r="I99" s="121"/>
      <c r="J99" s="122">
        <f>J163</f>
        <v>0</v>
      </c>
      <c r="L99" s="119"/>
    </row>
    <row r="100" spans="2:12" s="10" customFormat="1" ht="19.9" customHeight="1" hidden="1">
      <c r="B100" s="119"/>
      <c r="D100" s="120" t="s">
        <v>104</v>
      </c>
      <c r="E100" s="121"/>
      <c r="F100" s="121"/>
      <c r="G100" s="121"/>
      <c r="H100" s="121"/>
      <c r="I100" s="121"/>
      <c r="J100" s="122">
        <f>J191</f>
        <v>0</v>
      </c>
      <c r="L100" s="119"/>
    </row>
    <row r="101" spans="2:12" s="10" customFormat="1" ht="19.9" customHeight="1" hidden="1">
      <c r="B101" s="119"/>
      <c r="D101" s="120" t="s">
        <v>105</v>
      </c>
      <c r="E101" s="121"/>
      <c r="F101" s="121"/>
      <c r="G101" s="121"/>
      <c r="H101" s="121"/>
      <c r="I101" s="121"/>
      <c r="J101" s="122">
        <f>J201</f>
        <v>0</v>
      </c>
      <c r="L101" s="119"/>
    </row>
    <row r="102" spans="2:12" s="10" customFormat="1" ht="19.9" customHeight="1" hidden="1">
      <c r="B102" s="119"/>
      <c r="D102" s="120" t="s">
        <v>106</v>
      </c>
      <c r="E102" s="121"/>
      <c r="F102" s="121"/>
      <c r="G102" s="121"/>
      <c r="H102" s="121"/>
      <c r="I102" s="121"/>
      <c r="J102" s="122">
        <f>J238</f>
        <v>0</v>
      </c>
      <c r="L102" s="119"/>
    </row>
    <row r="103" spans="2:12" s="10" customFormat="1" ht="19.9" customHeight="1" hidden="1">
      <c r="B103" s="119"/>
      <c r="D103" s="120" t="s">
        <v>107</v>
      </c>
      <c r="E103" s="121"/>
      <c r="F103" s="121"/>
      <c r="G103" s="121"/>
      <c r="H103" s="121"/>
      <c r="I103" s="121"/>
      <c r="J103" s="122">
        <f>J262</f>
        <v>0</v>
      </c>
      <c r="L103" s="119"/>
    </row>
    <row r="104" spans="1:31" s="2" customFormat="1" ht="21.75" customHeight="1" hidden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 hidden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ht="11.25" hidden="1"/>
    <row r="107" ht="11.25" hidden="1"/>
    <row r="108" ht="11.25" hidden="1"/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19" t="s">
        <v>108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5" t="s">
        <v>16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30" customHeight="1">
      <c r="A113" s="31"/>
      <c r="B113" s="32"/>
      <c r="C113" s="31"/>
      <c r="D113" s="31"/>
      <c r="E113" s="186" t="str">
        <f>E7</f>
        <v>PLYNOVÁ KOTELNA PRO ČP. 1414 A 763, FROŠOVA ULICE, KOSTELEC NAD ORLICÍ</v>
      </c>
      <c r="F113" s="231"/>
      <c r="G113" s="231"/>
      <c r="H113" s="2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5" t="s">
        <v>20</v>
      </c>
      <c r="D115" s="31"/>
      <c r="E115" s="31"/>
      <c r="F115" s="23" t="str">
        <f>F10</f>
        <v xml:space="preserve"> </v>
      </c>
      <c r="G115" s="31"/>
      <c r="H115" s="31"/>
      <c r="I115" s="25" t="s">
        <v>22</v>
      </c>
      <c r="J115" s="54" t="str">
        <f>IF(J10="","",J10)</f>
        <v>10. 4. 2024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5" t="s">
        <v>24</v>
      </c>
      <c r="D117" s="31"/>
      <c r="E117" s="31"/>
      <c r="F117" s="23" t="str">
        <f>E13</f>
        <v xml:space="preserve"> </v>
      </c>
      <c r="G117" s="31"/>
      <c r="H117" s="31"/>
      <c r="I117" s="25" t="s">
        <v>29</v>
      </c>
      <c r="J117" s="28" t="str">
        <f>E19</f>
        <v>Ondřej Zikán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5" t="s">
        <v>27</v>
      </c>
      <c r="D118" s="31"/>
      <c r="E118" s="31"/>
      <c r="F118" s="23" t="str">
        <f>IF(E16="","",E16)</f>
        <v>Vyplň údaj</v>
      </c>
      <c r="G118" s="31"/>
      <c r="H118" s="31"/>
      <c r="I118" s="25" t="s">
        <v>32</v>
      </c>
      <c r="J118" s="28" t="str">
        <f>E22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23"/>
      <c r="B120" s="124"/>
      <c r="C120" s="125" t="s">
        <v>109</v>
      </c>
      <c r="D120" s="126" t="s">
        <v>61</v>
      </c>
      <c r="E120" s="126" t="s">
        <v>57</v>
      </c>
      <c r="F120" s="126" t="s">
        <v>58</v>
      </c>
      <c r="G120" s="126" t="s">
        <v>110</v>
      </c>
      <c r="H120" s="126" t="s">
        <v>111</v>
      </c>
      <c r="I120" s="126" t="s">
        <v>112</v>
      </c>
      <c r="J120" s="127" t="s">
        <v>96</v>
      </c>
      <c r="K120" s="128" t="s">
        <v>113</v>
      </c>
      <c r="L120" s="129"/>
      <c r="M120" s="61" t="s">
        <v>1</v>
      </c>
      <c r="N120" s="62" t="s">
        <v>40</v>
      </c>
      <c r="O120" s="62" t="s">
        <v>114</v>
      </c>
      <c r="P120" s="62" t="s">
        <v>115</v>
      </c>
      <c r="Q120" s="62" t="s">
        <v>116</v>
      </c>
      <c r="R120" s="62" t="s">
        <v>117</v>
      </c>
      <c r="S120" s="62" t="s">
        <v>118</v>
      </c>
      <c r="T120" s="63" t="s">
        <v>119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3" s="2" customFormat="1" ht="22.9" customHeight="1">
      <c r="A121" s="31"/>
      <c r="B121" s="32"/>
      <c r="C121" s="68" t="s">
        <v>120</v>
      </c>
      <c r="D121" s="31"/>
      <c r="E121" s="31"/>
      <c r="F121" s="31"/>
      <c r="G121" s="31"/>
      <c r="H121" s="31"/>
      <c r="I121" s="31"/>
      <c r="J121" s="130">
        <f>BK121</f>
        <v>0</v>
      </c>
      <c r="K121" s="31"/>
      <c r="L121" s="32"/>
      <c r="M121" s="64"/>
      <c r="N121" s="55"/>
      <c r="O121" s="65"/>
      <c r="P121" s="131">
        <f>P122</f>
        <v>0</v>
      </c>
      <c r="Q121" s="65"/>
      <c r="R121" s="131">
        <f>R122</f>
        <v>3.3706119999999995</v>
      </c>
      <c r="S121" s="65"/>
      <c r="T121" s="132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5" t="s">
        <v>75</v>
      </c>
      <c r="AU121" s="15" t="s">
        <v>98</v>
      </c>
      <c r="BK121" s="133">
        <f>BK122</f>
        <v>0</v>
      </c>
    </row>
    <row r="122" spans="2:63" s="12" customFormat="1" ht="25.9" customHeight="1">
      <c r="B122" s="134"/>
      <c r="D122" s="135" t="s">
        <v>75</v>
      </c>
      <c r="E122" s="136" t="s">
        <v>121</v>
      </c>
      <c r="F122" s="136" t="s">
        <v>122</v>
      </c>
      <c r="I122" s="137"/>
      <c r="J122" s="138">
        <f>BK122</f>
        <v>0</v>
      </c>
      <c r="L122" s="134"/>
      <c r="M122" s="139"/>
      <c r="N122" s="140"/>
      <c r="O122" s="140"/>
      <c r="P122" s="141">
        <f>P123+P137+P161+P163+P191+P201+P238+P262</f>
        <v>0</v>
      </c>
      <c r="Q122" s="140"/>
      <c r="R122" s="141">
        <f>R123+R137+R161+R163+R191+R201+R238+R262</f>
        <v>3.3706119999999995</v>
      </c>
      <c r="S122" s="140"/>
      <c r="T122" s="142">
        <f>T123+T137+T161+T163+T191+T201+T238+T262</f>
        <v>0</v>
      </c>
      <c r="AR122" s="135" t="s">
        <v>92</v>
      </c>
      <c r="AT122" s="143" t="s">
        <v>75</v>
      </c>
      <c r="AU122" s="143" t="s">
        <v>76</v>
      </c>
      <c r="AY122" s="135" t="s">
        <v>123</v>
      </c>
      <c r="BK122" s="144">
        <f>BK123+BK137+BK161+BK163+BK191+BK201+BK238+BK262</f>
        <v>0</v>
      </c>
    </row>
    <row r="123" spans="2:63" s="12" customFormat="1" ht="22.9" customHeight="1">
      <c r="B123" s="134"/>
      <c r="D123" s="135" t="s">
        <v>75</v>
      </c>
      <c r="E123" s="145" t="s">
        <v>124</v>
      </c>
      <c r="F123" s="145" t="s">
        <v>125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SUM(P124:P136)</f>
        <v>0</v>
      </c>
      <c r="Q123" s="140"/>
      <c r="R123" s="141">
        <f>SUM(R124:R136)</f>
        <v>0.32187200000000005</v>
      </c>
      <c r="S123" s="140"/>
      <c r="T123" s="142">
        <f>SUM(T124:T136)</f>
        <v>0</v>
      </c>
      <c r="AR123" s="135" t="s">
        <v>92</v>
      </c>
      <c r="AT123" s="143" t="s">
        <v>75</v>
      </c>
      <c r="AU123" s="143" t="s">
        <v>81</v>
      </c>
      <c r="AY123" s="135" t="s">
        <v>123</v>
      </c>
      <c r="BK123" s="144">
        <f>SUM(BK124:BK136)</f>
        <v>0</v>
      </c>
    </row>
    <row r="124" spans="1:65" s="2" customFormat="1" ht="24.2" customHeight="1">
      <c r="A124" s="31"/>
      <c r="B124" s="147"/>
      <c r="C124" s="148" t="s">
        <v>81</v>
      </c>
      <c r="D124" s="148" t="s">
        <v>126</v>
      </c>
      <c r="E124" s="149" t="s">
        <v>127</v>
      </c>
      <c r="F124" s="150" t="s">
        <v>128</v>
      </c>
      <c r="G124" s="151" t="s">
        <v>129</v>
      </c>
      <c r="H124" s="152">
        <v>334.2</v>
      </c>
      <c r="I124" s="153"/>
      <c r="J124" s="154">
        <f>ROUND(I124*H124,2)</f>
        <v>0</v>
      </c>
      <c r="K124" s="155"/>
      <c r="L124" s="32"/>
      <c r="M124" s="156" t="s">
        <v>1</v>
      </c>
      <c r="N124" s="157" t="s">
        <v>41</v>
      </c>
      <c r="O124" s="57"/>
      <c r="P124" s="158">
        <f>O124*H124</f>
        <v>0</v>
      </c>
      <c r="Q124" s="158">
        <v>0.00022</v>
      </c>
      <c r="R124" s="158">
        <f>Q124*H124</f>
        <v>0.073524</v>
      </c>
      <c r="S124" s="158">
        <v>0</v>
      </c>
      <c r="T124" s="159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0" t="s">
        <v>130</v>
      </c>
      <c r="AT124" s="160" t="s">
        <v>126</v>
      </c>
      <c r="AU124" s="160" t="s">
        <v>92</v>
      </c>
      <c r="AY124" s="15" t="s">
        <v>123</v>
      </c>
      <c r="BE124" s="91">
        <f>IF(N124="základní",J124,0)</f>
        <v>0</v>
      </c>
      <c r="BF124" s="91">
        <f>IF(N124="snížená",J124,0)</f>
        <v>0</v>
      </c>
      <c r="BG124" s="91">
        <f>IF(N124="zákl. přenesená",J124,0)</f>
        <v>0</v>
      </c>
      <c r="BH124" s="91">
        <f>IF(N124="sníž. přenesená",J124,0)</f>
        <v>0</v>
      </c>
      <c r="BI124" s="91">
        <f>IF(N124="nulová",J124,0)</f>
        <v>0</v>
      </c>
      <c r="BJ124" s="15" t="s">
        <v>81</v>
      </c>
      <c r="BK124" s="91">
        <f>ROUND(I124*H124,2)</f>
        <v>0</v>
      </c>
      <c r="BL124" s="15" t="s">
        <v>130</v>
      </c>
      <c r="BM124" s="160" t="s">
        <v>131</v>
      </c>
    </row>
    <row r="125" spans="2:51" s="13" customFormat="1" ht="11.25">
      <c r="B125" s="161"/>
      <c r="D125" s="162" t="s">
        <v>132</v>
      </c>
      <c r="E125" s="163" t="s">
        <v>1</v>
      </c>
      <c r="F125" s="164" t="s">
        <v>133</v>
      </c>
      <c r="H125" s="165">
        <v>334.2</v>
      </c>
      <c r="I125" s="166"/>
      <c r="L125" s="161"/>
      <c r="M125" s="167"/>
      <c r="N125" s="168"/>
      <c r="O125" s="168"/>
      <c r="P125" s="168"/>
      <c r="Q125" s="168"/>
      <c r="R125" s="168"/>
      <c r="S125" s="168"/>
      <c r="T125" s="169"/>
      <c r="AT125" s="163" t="s">
        <v>132</v>
      </c>
      <c r="AU125" s="163" t="s">
        <v>92</v>
      </c>
      <c r="AV125" s="13" t="s">
        <v>92</v>
      </c>
      <c r="AW125" s="13" t="s">
        <v>31</v>
      </c>
      <c r="AX125" s="13" t="s">
        <v>81</v>
      </c>
      <c r="AY125" s="163" t="s">
        <v>123</v>
      </c>
    </row>
    <row r="126" spans="1:65" s="2" customFormat="1" ht="24.2" customHeight="1">
      <c r="A126" s="31"/>
      <c r="B126" s="147"/>
      <c r="C126" s="170" t="s">
        <v>92</v>
      </c>
      <c r="D126" s="170" t="s">
        <v>134</v>
      </c>
      <c r="E126" s="171" t="s">
        <v>135</v>
      </c>
      <c r="F126" s="172" t="s">
        <v>136</v>
      </c>
      <c r="G126" s="173" t="s">
        <v>129</v>
      </c>
      <c r="H126" s="174">
        <v>7.8</v>
      </c>
      <c r="I126" s="175"/>
      <c r="J126" s="176">
        <f>ROUND(I126*H126,2)</f>
        <v>0</v>
      </c>
      <c r="K126" s="177"/>
      <c r="L126" s="178"/>
      <c r="M126" s="179" t="s">
        <v>1</v>
      </c>
      <c r="N126" s="180" t="s">
        <v>41</v>
      </c>
      <c r="O126" s="57"/>
      <c r="P126" s="158">
        <f>O126*H126</f>
        <v>0</v>
      </c>
      <c r="Q126" s="158">
        <v>0.00032</v>
      </c>
      <c r="R126" s="158">
        <f>Q126*H126</f>
        <v>0.002496</v>
      </c>
      <c r="S126" s="158">
        <v>0</v>
      </c>
      <c r="T126" s="159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0" t="s">
        <v>137</v>
      </c>
      <c r="AT126" s="160" t="s">
        <v>134</v>
      </c>
      <c r="AU126" s="160" t="s">
        <v>92</v>
      </c>
      <c r="AY126" s="15" t="s">
        <v>123</v>
      </c>
      <c r="BE126" s="91">
        <f>IF(N126="základní",J126,0)</f>
        <v>0</v>
      </c>
      <c r="BF126" s="91">
        <f>IF(N126="snížená",J126,0)</f>
        <v>0</v>
      </c>
      <c r="BG126" s="91">
        <f>IF(N126="zákl. přenesená",J126,0)</f>
        <v>0</v>
      </c>
      <c r="BH126" s="91">
        <f>IF(N126="sníž. přenesená",J126,0)</f>
        <v>0</v>
      </c>
      <c r="BI126" s="91">
        <f>IF(N126="nulová",J126,0)</f>
        <v>0</v>
      </c>
      <c r="BJ126" s="15" t="s">
        <v>81</v>
      </c>
      <c r="BK126" s="91">
        <f>ROUND(I126*H126,2)</f>
        <v>0</v>
      </c>
      <c r="BL126" s="15" t="s">
        <v>130</v>
      </c>
      <c r="BM126" s="160" t="s">
        <v>138</v>
      </c>
    </row>
    <row r="127" spans="2:51" s="13" customFormat="1" ht="11.25">
      <c r="B127" s="161"/>
      <c r="D127" s="162" t="s">
        <v>132</v>
      </c>
      <c r="F127" s="164" t="s">
        <v>139</v>
      </c>
      <c r="H127" s="165">
        <v>7.8</v>
      </c>
      <c r="I127" s="166"/>
      <c r="L127" s="161"/>
      <c r="M127" s="167"/>
      <c r="N127" s="168"/>
      <c r="O127" s="168"/>
      <c r="P127" s="168"/>
      <c r="Q127" s="168"/>
      <c r="R127" s="168"/>
      <c r="S127" s="168"/>
      <c r="T127" s="169"/>
      <c r="AT127" s="163" t="s">
        <v>132</v>
      </c>
      <c r="AU127" s="163" t="s">
        <v>92</v>
      </c>
      <c r="AV127" s="13" t="s">
        <v>92</v>
      </c>
      <c r="AW127" s="13" t="s">
        <v>3</v>
      </c>
      <c r="AX127" s="13" t="s">
        <v>81</v>
      </c>
      <c r="AY127" s="163" t="s">
        <v>123</v>
      </c>
    </row>
    <row r="128" spans="1:65" s="2" customFormat="1" ht="24.2" customHeight="1">
      <c r="A128" s="31"/>
      <c r="B128" s="147"/>
      <c r="C128" s="170" t="s">
        <v>140</v>
      </c>
      <c r="D128" s="170" t="s">
        <v>134</v>
      </c>
      <c r="E128" s="171" t="s">
        <v>141</v>
      </c>
      <c r="F128" s="172" t="s">
        <v>142</v>
      </c>
      <c r="G128" s="173" t="s">
        <v>129</v>
      </c>
      <c r="H128" s="174">
        <v>14.4</v>
      </c>
      <c r="I128" s="175"/>
      <c r="J128" s="176">
        <f>ROUND(I128*H128,2)</f>
        <v>0</v>
      </c>
      <c r="K128" s="177"/>
      <c r="L128" s="178"/>
      <c r="M128" s="179" t="s">
        <v>1</v>
      </c>
      <c r="N128" s="180" t="s">
        <v>41</v>
      </c>
      <c r="O128" s="57"/>
      <c r="P128" s="158">
        <f>O128*H128</f>
        <v>0</v>
      </c>
      <c r="Q128" s="158">
        <v>0.00037</v>
      </c>
      <c r="R128" s="158">
        <f>Q128*H128</f>
        <v>0.005328</v>
      </c>
      <c r="S128" s="158">
        <v>0</v>
      </c>
      <c r="T128" s="159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0" t="s">
        <v>137</v>
      </c>
      <c r="AT128" s="160" t="s">
        <v>134</v>
      </c>
      <c r="AU128" s="160" t="s">
        <v>92</v>
      </c>
      <c r="AY128" s="15" t="s">
        <v>123</v>
      </c>
      <c r="BE128" s="91">
        <f>IF(N128="základní",J128,0)</f>
        <v>0</v>
      </c>
      <c r="BF128" s="91">
        <f>IF(N128="snížená",J128,0)</f>
        <v>0</v>
      </c>
      <c r="BG128" s="91">
        <f>IF(N128="zákl. přenesená",J128,0)</f>
        <v>0</v>
      </c>
      <c r="BH128" s="91">
        <f>IF(N128="sníž. přenesená",J128,0)</f>
        <v>0</v>
      </c>
      <c r="BI128" s="91">
        <f>IF(N128="nulová",J128,0)</f>
        <v>0</v>
      </c>
      <c r="BJ128" s="15" t="s">
        <v>81</v>
      </c>
      <c r="BK128" s="91">
        <f>ROUND(I128*H128,2)</f>
        <v>0</v>
      </c>
      <c r="BL128" s="15" t="s">
        <v>130</v>
      </c>
      <c r="BM128" s="160" t="s">
        <v>143</v>
      </c>
    </row>
    <row r="129" spans="2:51" s="13" customFormat="1" ht="11.25">
      <c r="B129" s="161"/>
      <c r="D129" s="162" t="s">
        <v>132</v>
      </c>
      <c r="F129" s="164" t="s">
        <v>144</v>
      </c>
      <c r="H129" s="165">
        <v>14.4</v>
      </c>
      <c r="I129" s="166"/>
      <c r="L129" s="161"/>
      <c r="M129" s="167"/>
      <c r="N129" s="168"/>
      <c r="O129" s="168"/>
      <c r="P129" s="168"/>
      <c r="Q129" s="168"/>
      <c r="R129" s="168"/>
      <c r="S129" s="168"/>
      <c r="T129" s="169"/>
      <c r="AT129" s="163" t="s">
        <v>132</v>
      </c>
      <c r="AU129" s="163" t="s">
        <v>92</v>
      </c>
      <c r="AV129" s="13" t="s">
        <v>92</v>
      </c>
      <c r="AW129" s="13" t="s">
        <v>3</v>
      </c>
      <c r="AX129" s="13" t="s">
        <v>81</v>
      </c>
      <c r="AY129" s="163" t="s">
        <v>123</v>
      </c>
    </row>
    <row r="130" spans="1:65" s="2" customFormat="1" ht="24.2" customHeight="1">
      <c r="A130" s="31"/>
      <c r="B130" s="147"/>
      <c r="C130" s="170" t="s">
        <v>145</v>
      </c>
      <c r="D130" s="170" t="s">
        <v>134</v>
      </c>
      <c r="E130" s="171" t="s">
        <v>146</v>
      </c>
      <c r="F130" s="172" t="s">
        <v>147</v>
      </c>
      <c r="G130" s="173" t="s">
        <v>129</v>
      </c>
      <c r="H130" s="174">
        <v>265.2</v>
      </c>
      <c r="I130" s="175"/>
      <c r="J130" s="176">
        <f>ROUND(I130*H130,2)</f>
        <v>0</v>
      </c>
      <c r="K130" s="177"/>
      <c r="L130" s="178"/>
      <c r="M130" s="179" t="s">
        <v>1</v>
      </c>
      <c r="N130" s="180" t="s">
        <v>41</v>
      </c>
      <c r="O130" s="57"/>
      <c r="P130" s="158">
        <f>O130*H130</f>
        <v>0</v>
      </c>
      <c r="Q130" s="158">
        <v>0.00042</v>
      </c>
      <c r="R130" s="158">
        <f>Q130*H130</f>
        <v>0.111384</v>
      </c>
      <c r="S130" s="158">
        <v>0</v>
      </c>
      <c r="T130" s="15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137</v>
      </c>
      <c r="AT130" s="160" t="s">
        <v>134</v>
      </c>
      <c r="AU130" s="160" t="s">
        <v>92</v>
      </c>
      <c r="AY130" s="15" t="s">
        <v>123</v>
      </c>
      <c r="BE130" s="91">
        <f>IF(N130="základní",J130,0)</f>
        <v>0</v>
      </c>
      <c r="BF130" s="91">
        <f>IF(N130="snížená",J130,0)</f>
        <v>0</v>
      </c>
      <c r="BG130" s="91">
        <f>IF(N130="zákl. přenesená",J130,0)</f>
        <v>0</v>
      </c>
      <c r="BH130" s="91">
        <f>IF(N130="sníž. přenesená",J130,0)</f>
        <v>0</v>
      </c>
      <c r="BI130" s="91">
        <f>IF(N130="nulová",J130,0)</f>
        <v>0</v>
      </c>
      <c r="BJ130" s="15" t="s">
        <v>81</v>
      </c>
      <c r="BK130" s="91">
        <f>ROUND(I130*H130,2)</f>
        <v>0</v>
      </c>
      <c r="BL130" s="15" t="s">
        <v>130</v>
      </c>
      <c r="BM130" s="160" t="s">
        <v>148</v>
      </c>
    </row>
    <row r="131" spans="2:51" s="13" customFormat="1" ht="11.25">
      <c r="B131" s="161"/>
      <c r="D131" s="162" t="s">
        <v>132</v>
      </c>
      <c r="F131" s="164" t="s">
        <v>149</v>
      </c>
      <c r="H131" s="165">
        <v>265.2</v>
      </c>
      <c r="I131" s="166"/>
      <c r="L131" s="161"/>
      <c r="M131" s="167"/>
      <c r="N131" s="168"/>
      <c r="O131" s="168"/>
      <c r="P131" s="168"/>
      <c r="Q131" s="168"/>
      <c r="R131" s="168"/>
      <c r="S131" s="168"/>
      <c r="T131" s="169"/>
      <c r="AT131" s="163" t="s">
        <v>132</v>
      </c>
      <c r="AU131" s="163" t="s">
        <v>92</v>
      </c>
      <c r="AV131" s="13" t="s">
        <v>92</v>
      </c>
      <c r="AW131" s="13" t="s">
        <v>3</v>
      </c>
      <c r="AX131" s="13" t="s">
        <v>81</v>
      </c>
      <c r="AY131" s="163" t="s">
        <v>123</v>
      </c>
    </row>
    <row r="132" spans="1:65" s="2" customFormat="1" ht="24.2" customHeight="1">
      <c r="A132" s="31"/>
      <c r="B132" s="147"/>
      <c r="C132" s="170" t="s">
        <v>150</v>
      </c>
      <c r="D132" s="170" t="s">
        <v>134</v>
      </c>
      <c r="E132" s="171" t="s">
        <v>151</v>
      </c>
      <c r="F132" s="172" t="s">
        <v>152</v>
      </c>
      <c r="G132" s="173" t="s">
        <v>129</v>
      </c>
      <c r="H132" s="174">
        <v>31.2</v>
      </c>
      <c r="I132" s="175"/>
      <c r="J132" s="176">
        <f>ROUND(I132*H132,2)</f>
        <v>0</v>
      </c>
      <c r="K132" s="177"/>
      <c r="L132" s="178"/>
      <c r="M132" s="179" t="s">
        <v>1</v>
      </c>
      <c r="N132" s="180" t="s">
        <v>41</v>
      </c>
      <c r="O132" s="57"/>
      <c r="P132" s="158">
        <f>O132*H132</f>
        <v>0</v>
      </c>
      <c r="Q132" s="158">
        <v>0.00088</v>
      </c>
      <c r="R132" s="158">
        <f>Q132*H132</f>
        <v>0.027456</v>
      </c>
      <c r="S132" s="158">
        <v>0</v>
      </c>
      <c r="T132" s="159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0" t="s">
        <v>137</v>
      </c>
      <c r="AT132" s="160" t="s">
        <v>134</v>
      </c>
      <c r="AU132" s="160" t="s">
        <v>92</v>
      </c>
      <c r="AY132" s="15" t="s">
        <v>123</v>
      </c>
      <c r="BE132" s="91">
        <f>IF(N132="základní",J132,0)</f>
        <v>0</v>
      </c>
      <c r="BF132" s="91">
        <f>IF(N132="snížená",J132,0)</f>
        <v>0</v>
      </c>
      <c r="BG132" s="91">
        <f>IF(N132="zákl. přenesená",J132,0)</f>
        <v>0</v>
      </c>
      <c r="BH132" s="91">
        <f>IF(N132="sníž. přenesená",J132,0)</f>
        <v>0</v>
      </c>
      <c r="BI132" s="91">
        <f>IF(N132="nulová",J132,0)</f>
        <v>0</v>
      </c>
      <c r="BJ132" s="15" t="s">
        <v>81</v>
      </c>
      <c r="BK132" s="91">
        <f>ROUND(I132*H132,2)</f>
        <v>0</v>
      </c>
      <c r="BL132" s="15" t="s">
        <v>130</v>
      </c>
      <c r="BM132" s="160" t="s">
        <v>153</v>
      </c>
    </row>
    <row r="133" spans="2:51" s="13" customFormat="1" ht="11.25">
      <c r="B133" s="161"/>
      <c r="D133" s="162" t="s">
        <v>132</v>
      </c>
      <c r="F133" s="164" t="s">
        <v>154</v>
      </c>
      <c r="H133" s="165">
        <v>31.2</v>
      </c>
      <c r="I133" s="166"/>
      <c r="L133" s="161"/>
      <c r="M133" s="167"/>
      <c r="N133" s="168"/>
      <c r="O133" s="168"/>
      <c r="P133" s="168"/>
      <c r="Q133" s="168"/>
      <c r="R133" s="168"/>
      <c r="S133" s="168"/>
      <c r="T133" s="169"/>
      <c r="AT133" s="163" t="s">
        <v>132</v>
      </c>
      <c r="AU133" s="163" t="s">
        <v>92</v>
      </c>
      <c r="AV133" s="13" t="s">
        <v>92</v>
      </c>
      <c r="AW133" s="13" t="s">
        <v>3</v>
      </c>
      <c r="AX133" s="13" t="s">
        <v>81</v>
      </c>
      <c r="AY133" s="163" t="s">
        <v>123</v>
      </c>
    </row>
    <row r="134" spans="1:65" s="2" customFormat="1" ht="24.2" customHeight="1">
      <c r="A134" s="31"/>
      <c r="B134" s="147"/>
      <c r="C134" s="170" t="s">
        <v>155</v>
      </c>
      <c r="D134" s="170" t="s">
        <v>134</v>
      </c>
      <c r="E134" s="171" t="s">
        <v>156</v>
      </c>
      <c r="F134" s="172" t="s">
        <v>157</v>
      </c>
      <c r="G134" s="173" t="s">
        <v>129</v>
      </c>
      <c r="H134" s="174">
        <v>15.6</v>
      </c>
      <c r="I134" s="175"/>
      <c r="J134" s="176">
        <f>ROUND(I134*H134,2)</f>
        <v>0</v>
      </c>
      <c r="K134" s="177"/>
      <c r="L134" s="178"/>
      <c r="M134" s="179" t="s">
        <v>1</v>
      </c>
      <c r="N134" s="180" t="s">
        <v>41</v>
      </c>
      <c r="O134" s="57"/>
      <c r="P134" s="158">
        <f>O134*H134</f>
        <v>0</v>
      </c>
      <c r="Q134" s="158">
        <v>0.00139</v>
      </c>
      <c r="R134" s="158">
        <f>Q134*H134</f>
        <v>0.021684</v>
      </c>
      <c r="S134" s="158">
        <v>0</v>
      </c>
      <c r="T134" s="159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0" t="s">
        <v>137</v>
      </c>
      <c r="AT134" s="160" t="s">
        <v>134</v>
      </c>
      <c r="AU134" s="160" t="s">
        <v>92</v>
      </c>
      <c r="AY134" s="15" t="s">
        <v>123</v>
      </c>
      <c r="BE134" s="91">
        <f>IF(N134="základní",J134,0)</f>
        <v>0</v>
      </c>
      <c r="BF134" s="91">
        <f>IF(N134="snížená",J134,0)</f>
        <v>0</v>
      </c>
      <c r="BG134" s="91">
        <f>IF(N134="zákl. přenesená",J134,0)</f>
        <v>0</v>
      </c>
      <c r="BH134" s="91">
        <f>IF(N134="sníž. přenesená",J134,0)</f>
        <v>0</v>
      </c>
      <c r="BI134" s="91">
        <f>IF(N134="nulová",J134,0)</f>
        <v>0</v>
      </c>
      <c r="BJ134" s="15" t="s">
        <v>81</v>
      </c>
      <c r="BK134" s="91">
        <f>ROUND(I134*H134,2)</f>
        <v>0</v>
      </c>
      <c r="BL134" s="15" t="s">
        <v>130</v>
      </c>
      <c r="BM134" s="160" t="s">
        <v>158</v>
      </c>
    </row>
    <row r="135" spans="2:51" s="13" customFormat="1" ht="11.25">
      <c r="B135" s="161"/>
      <c r="D135" s="162" t="s">
        <v>132</v>
      </c>
      <c r="F135" s="164" t="s">
        <v>159</v>
      </c>
      <c r="H135" s="165">
        <v>15.6</v>
      </c>
      <c r="I135" s="166"/>
      <c r="L135" s="161"/>
      <c r="M135" s="167"/>
      <c r="N135" s="168"/>
      <c r="O135" s="168"/>
      <c r="P135" s="168"/>
      <c r="Q135" s="168"/>
      <c r="R135" s="168"/>
      <c r="S135" s="168"/>
      <c r="T135" s="169"/>
      <c r="AT135" s="163" t="s">
        <v>132</v>
      </c>
      <c r="AU135" s="163" t="s">
        <v>92</v>
      </c>
      <c r="AV135" s="13" t="s">
        <v>92</v>
      </c>
      <c r="AW135" s="13" t="s">
        <v>3</v>
      </c>
      <c r="AX135" s="13" t="s">
        <v>81</v>
      </c>
      <c r="AY135" s="163" t="s">
        <v>123</v>
      </c>
    </row>
    <row r="136" spans="1:65" s="2" customFormat="1" ht="16.5" customHeight="1">
      <c r="A136" s="31"/>
      <c r="B136" s="147"/>
      <c r="C136" s="170" t="s">
        <v>160</v>
      </c>
      <c r="D136" s="170" t="s">
        <v>134</v>
      </c>
      <c r="E136" s="171" t="s">
        <v>161</v>
      </c>
      <c r="F136" s="172" t="s">
        <v>162</v>
      </c>
      <c r="G136" s="173" t="s">
        <v>163</v>
      </c>
      <c r="H136" s="174">
        <v>400</v>
      </c>
      <c r="I136" s="175"/>
      <c r="J136" s="176">
        <f>ROUND(I136*H136,2)</f>
        <v>0</v>
      </c>
      <c r="K136" s="177"/>
      <c r="L136" s="178"/>
      <c r="M136" s="179" t="s">
        <v>1</v>
      </c>
      <c r="N136" s="180" t="s">
        <v>41</v>
      </c>
      <c r="O136" s="57"/>
      <c r="P136" s="158">
        <f>O136*H136</f>
        <v>0</v>
      </c>
      <c r="Q136" s="158">
        <v>0.0002</v>
      </c>
      <c r="R136" s="158">
        <f>Q136*H136</f>
        <v>0.08</v>
      </c>
      <c r="S136" s="158">
        <v>0</v>
      </c>
      <c r="T136" s="159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0" t="s">
        <v>137</v>
      </c>
      <c r="AT136" s="160" t="s">
        <v>134</v>
      </c>
      <c r="AU136" s="160" t="s">
        <v>92</v>
      </c>
      <c r="AY136" s="15" t="s">
        <v>123</v>
      </c>
      <c r="BE136" s="91">
        <f>IF(N136="základní",J136,0)</f>
        <v>0</v>
      </c>
      <c r="BF136" s="91">
        <f>IF(N136="snížená",J136,0)</f>
        <v>0</v>
      </c>
      <c r="BG136" s="91">
        <f>IF(N136="zákl. přenesená",J136,0)</f>
        <v>0</v>
      </c>
      <c r="BH136" s="91">
        <f>IF(N136="sníž. přenesená",J136,0)</f>
        <v>0</v>
      </c>
      <c r="BI136" s="91">
        <f>IF(N136="nulová",J136,0)</f>
        <v>0</v>
      </c>
      <c r="BJ136" s="15" t="s">
        <v>81</v>
      </c>
      <c r="BK136" s="91">
        <f>ROUND(I136*H136,2)</f>
        <v>0</v>
      </c>
      <c r="BL136" s="15" t="s">
        <v>130</v>
      </c>
      <c r="BM136" s="160" t="s">
        <v>164</v>
      </c>
    </row>
    <row r="137" spans="2:63" s="12" customFormat="1" ht="22.9" customHeight="1">
      <c r="B137" s="134"/>
      <c r="D137" s="135" t="s">
        <v>75</v>
      </c>
      <c r="E137" s="145" t="s">
        <v>165</v>
      </c>
      <c r="F137" s="145" t="s">
        <v>166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SUM(P138:P160)</f>
        <v>0</v>
      </c>
      <c r="Q137" s="140"/>
      <c r="R137" s="141">
        <f>SUM(R138:R160)</f>
        <v>0.092236</v>
      </c>
      <c r="S137" s="140"/>
      <c r="T137" s="142">
        <f>SUM(T138:T160)</f>
        <v>0</v>
      </c>
      <c r="AR137" s="135" t="s">
        <v>92</v>
      </c>
      <c r="AT137" s="143" t="s">
        <v>75</v>
      </c>
      <c r="AU137" s="143" t="s">
        <v>81</v>
      </c>
      <c r="AY137" s="135" t="s">
        <v>123</v>
      </c>
      <c r="BK137" s="144">
        <f>SUM(BK138:BK160)</f>
        <v>0</v>
      </c>
    </row>
    <row r="138" spans="1:65" s="2" customFormat="1" ht="24.2" customHeight="1">
      <c r="A138" s="31"/>
      <c r="B138" s="147"/>
      <c r="C138" s="148" t="s">
        <v>167</v>
      </c>
      <c r="D138" s="148" t="s">
        <v>126</v>
      </c>
      <c r="E138" s="149" t="s">
        <v>168</v>
      </c>
      <c r="F138" s="150" t="s">
        <v>169</v>
      </c>
      <c r="G138" s="151" t="s">
        <v>129</v>
      </c>
      <c r="H138" s="152">
        <v>7.2</v>
      </c>
      <c r="I138" s="153"/>
      <c r="J138" s="154">
        <f>ROUND(I138*H138,2)</f>
        <v>0</v>
      </c>
      <c r="K138" s="155"/>
      <c r="L138" s="32"/>
      <c r="M138" s="156" t="s">
        <v>1</v>
      </c>
      <c r="N138" s="157" t="s">
        <v>41</v>
      </c>
      <c r="O138" s="57"/>
      <c r="P138" s="158">
        <f>O138*H138</f>
        <v>0</v>
      </c>
      <c r="Q138" s="158">
        <v>0.00392</v>
      </c>
      <c r="R138" s="158">
        <f>Q138*H138</f>
        <v>0.028224</v>
      </c>
      <c r="S138" s="158">
        <v>0</v>
      </c>
      <c r="T138" s="159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0" t="s">
        <v>130</v>
      </c>
      <c r="AT138" s="160" t="s">
        <v>126</v>
      </c>
      <c r="AU138" s="160" t="s">
        <v>92</v>
      </c>
      <c r="AY138" s="15" t="s">
        <v>123</v>
      </c>
      <c r="BE138" s="91">
        <f>IF(N138="základní",J138,0)</f>
        <v>0</v>
      </c>
      <c r="BF138" s="91">
        <f>IF(N138="snížená",J138,0)</f>
        <v>0</v>
      </c>
      <c r="BG138" s="91">
        <f>IF(N138="zákl. přenesená",J138,0)</f>
        <v>0</v>
      </c>
      <c r="BH138" s="91">
        <f>IF(N138="sníž. přenesená",J138,0)</f>
        <v>0</v>
      </c>
      <c r="BI138" s="91">
        <f>IF(N138="nulová",J138,0)</f>
        <v>0</v>
      </c>
      <c r="BJ138" s="15" t="s">
        <v>81</v>
      </c>
      <c r="BK138" s="91">
        <f>ROUND(I138*H138,2)</f>
        <v>0</v>
      </c>
      <c r="BL138" s="15" t="s">
        <v>130</v>
      </c>
      <c r="BM138" s="160" t="s">
        <v>170</v>
      </c>
    </row>
    <row r="139" spans="2:51" s="13" customFormat="1" ht="11.25">
      <c r="B139" s="161"/>
      <c r="D139" s="162" t="s">
        <v>132</v>
      </c>
      <c r="F139" s="164" t="s">
        <v>171</v>
      </c>
      <c r="H139" s="165">
        <v>7.2</v>
      </c>
      <c r="I139" s="166"/>
      <c r="L139" s="161"/>
      <c r="M139" s="167"/>
      <c r="N139" s="168"/>
      <c r="O139" s="168"/>
      <c r="P139" s="168"/>
      <c r="Q139" s="168"/>
      <c r="R139" s="168"/>
      <c r="S139" s="168"/>
      <c r="T139" s="169"/>
      <c r="AT139" s="163" t="s">
        <v>132</v>
      </c>
      <c r="AU139" s="163" t="s">
        <v>92</v>
      </c>
      <c r="AV139" s="13" t="s">
        <v>92</v>
      </c>
      <c r="AW139" s="13" t="s">
        <v>3</v>
      </c>
      <c r="AX139" s="13" t="s">
        <v>81</v>
      </c>
      <c r="AY139" s="163" t="s">
        <v>123</v>
      </c>
    </row>
    <row r="140" spans="1:65" s="2" customFormat="1" ht="24.2" customHeight="1">
      <c r="A140" s="31"/>
      <c r="B140" s="147"/>
      <c r="C140" s="148" t="s">
        <v>172</v>
      </c>
      <c r="D140" s="148" t="s">
        <v>126</v>
      </c>
      <c r="E140" s="149" t="s">
        <v>173</v>
      </c>
      <c r="F140" s="150" t="s">
        <v>174</v>
      </c>
      <c r="G140" s="151" t="s">
        <v>129</v>
      </c>
      <c r="H140" s="152">
        <v>3.6</v>
      </c>
      <c r="I140" s="153"/>
      <c r="J140" s="154">
        <f>ROUND(I140*H140,2)</f>
        <v>0</v>
      </c>
      <c r="K140" s="155"/>
      <c r="L140" s="32"/>
      <c r="M140" s="156" t="s">
        <v>1</v>
      </c>
      <c r="N140" s="157" t="s">
        <v>41</v>
      </c>
      <c r="O140" s="57"/>
      <c r="P140" s="158">
        <f>O140*H140</f>
        <v>0</v>
      </c>
      <c r="Q140" s="158">
        <v>0.00147</v>
      </c>
      <c r="R140" s="158">
        <f>Q140*H140</f>
        <v>0.005292</v>
      </c>
      <c r="S140" s="158">
        <v>0</v>
      </c>
      <c r="T140" s="15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0" t="s">
        <v>130</v>
      </c>
      <c r="AT140" s="160" t="s">
        <v>126</v>
      </c>
      <c r="AU140" s="160" t="s">
        <v>92</v>
      </c>
      <c r="AY140" s="15" t="s">
        <v>123</v>
      </c>
      <c r="BE140" s="91">
        <f>IF(N140="základní",J140,0)</f>
        <v>0</v>
      </c>
      <c r="BF140" s="91">
        <f>IF(N140="snížená",J140,0)</f>
        <v>0</v>
      </c>
      <c r="BG140" s="91">
        <f>IF(N140="zákl. přenesená",J140,0)</f>
        <v>0</v>
      </c>
      <c r="BH140" s="91">
        <f>IF(N140="sníž. přenesená",J140,0)</f>
        <v>0</v>
      </c>
      <c r="BI140" s="91">
        <f>IF(N140="nulová",J140,0)</f>
        <v>0</v>
      </c>
      <c r="BJ140" s="15" t="s">
        <v>81</v>
      </c>
      <c r="BK140" s="91">
        <f>ROUND(I140*H140,2)</f>
        <v>0</v>
      </c>
      <c r="BL140" s="15" t="s">
        <v>130</v>
      </c>
      <c r="BM140" s="160" t="s">
        <v>175</v>
      </c>
    </row>
    <row r="141" spans="2:51" s="13" customFormat="1" ht="11.25">
      <c r="B141" s="161"/>
      <c r="D141" s="162" t="s">
        <v>132</v>
      </c>
      <c r="F141" s="164" t="s">
        <v>176</v>
      </c>
      <c r="H141" s="165">
        <v>3.6</v>
      </c>
      <c r="I141" s="166"/>
      <c r="L141" s="161"/>
      <c r="M141" s="167"/>
      <c r="N141" s="168"/>
      <c r="O141" s="168"/>
      <c r="P141" s="168"/>
      <c r="Q141" s="168"/>
      <c r="R141" s="168"/>
      <c r="S141" s="168"/>
      <c r="T141" s="169"/>
      <c r="AT141" s="163" t="s">
        <v>132</v>
      </c>
      <c r="AU141" s="163" t="s">
        <v>92</v>
      </c>
      <c r="AV141" s="13" t="s">
        <v>92</v>
      </c>
      <c r="AW141" s="13" t="s">
        <v>3</v>
      </c>
      <c r="AX141" s="13" t="s">
        <v>81</v>
      </c>
      <c r="AY141" s="163" t="s">
        <v>123</v>
      </c>
    </row>
    <row r="142" spans="1:65" s="2" customFormat="1" ht="24.2" customHeight="1">
      <c r="A142" s="31"/>
      <c r="B142" s="147"/>
      <c r="C142" s="148" t="s">
        <v>177</v>
      </c>
      <c r="D142" s="148" t="s">
        <v>126</v>
      </c>
      <c r="E142" s="149" t="s">
        <v>178</v>
      </c>
      <c r="F142" s="150" t="s">
        <v>179</v>
      </c>
      <c r="G142" s="151" t="s">
        <v>129</v>
      </c>
      <c r="H142" s="152">
        <v>7.2</v>
      </c>
      <c r="I142" s="153"/>
      <c r="J142" s="154">
        <f>ROUND(I142*H142,2)</f>
        <v>0</v>
      </c>
      <c r="K142" s="155"/>
      <c r="L142" s="32"/>
      <c r="M142" s="156" t="s">
        <v>1</v>
      </c>
      <c r="N142" s="157" t="s">
        <v>41</v>
      </c>
      <c r="O142" s="57"/>
      <c r="P142" s="158">
        <f>O142*H142</f>
        <v>0</v>
      </c>
      <c r="Q142" s="158">
        <v>0.00185</v>
      </c>
      <c r="R142" s="158">
        <f>Q142*H142</f>
        <v>0.01332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130</v>
      </c>
      <c r="AT142" s="160" t="s">
        <v>126</v>
      </c>
      <c r="AU142" s="160" t="s">
        <v>92</v>
      </c>
      <c r="AY142" s="15" t="s">
        <v>123</v>
      </c>
      <c r="BE142" s="91">
        <f>IF(N142="základní",J142,0)</f>
        <v>0</v>
      </c>
      <c r="BF142" s="91">
        <f>IF(N142="snížená",J142,0)</f>
        <v>0</v>
      </c>
      <c r="BG142" s="91">
        <f>IF(N142="zákl. přenesená",J142,0)</f>
        <v>0</v>
      </c>
      <c r="BH142" s="91">
        <f>IF(N142="sníž. přenesená",J142,0)</f>
        <v>0</v>
      </c>
      <c r="BI142" s="91">
        <f>IF(N142="nulová",J142,0)</f>
        <v>0</v>
      </c>
      <c r="BJ142" s="15" t="s">
        <v>81</v>
      </c>
      <c r="BK142" s="91">
        <f>ROUND(I142*H142,2)</f>
        <v>0</v>
      </c>
      <c r="BL142" s="15" t="s">
        <v>130</v>
      </c>
      <c r="BM142" s="160" t="s">
        <v>180</v>
      </c>
    </row>
    <row r="143" spans="2:51" s="13" customFormat="1" ht="11.25">
      <c r="B143" s="161"/>
      <c r="D143" s="162" t="s">
        <v>132</v>
      </c>
      <c r="F143" s="164" t="s">
        <v>171</v>
      </c>
      <c r="H143" s="165">
        <v>7.2</v>
      </c>
      <c r="I143" s="166"/>
      <c r="L143" s="161"/>
      <c r="M143" s="167"/>
      <c r="N143" s="168"/>
      <c r="O143" s="168"/>
      <c r="P143" s="168"/>
      <c r="Q143" s="168"/>
      <c r="R143" s="168"/>
      <c r="S143" s="168"/>
      <c r="T143" s="169"/>
      <c r="AT143" s="163" t="s">
        <v>132</v>
      </c>
      <c r="AU143" s="163" t="s">
        <v>92</v>
      </c>
      <c r="AV143" s="13" t="s">
        <v>92</v>
      </c>
      <c r="AW143" s="13" t="s">
        <v>3</v>
      </c>
      <c r="AX143" s="13" t="s">
        <v>81</v>
      </c>
      <c r="AY143" s="163" t="s">
        <v>123</v>
      </c>
    </row>
    <row r="144" spans="1:65" s="2" customFormat="1" ht="16.5" customHeight="1">
      <c r="A144" s="31"/>
      <c r="B144" s="147"/>
      <c r="C144" s="148" t="s">
        <v>181</v>
      </c>
      <c r="D144" s="148" t="s">
        <v>126</v>
      </c>
      <c r="E144" s="149" t="s">
        <v>182</v>
      </c>
      <c r="F144" s="150" t="s">
        <v>183</v>
      </c>
      <c r="G144" s="151" t="s">
        <v>129</v>
      </c>
      <c r="H144" s="152">
        <v>1</v>
      </c>
      <c r="I144" s="153"/>
      <c r="J144" s="154">
        <f>ROUND(I144*H144,2)</f>
        <v>0</v>
      </c>
      <c r="K144" s="155"/>
      <c r="L144" s="32"/>
      <c r="M144" s="156" t="s">
        <v>1</v>
      </c>
      <c r="N144" s="157" t="s">
        <v>41</v>
      </c>
      <c r="O144" s="57"/>
      <c r="P144" s="158">
        <f>O144*H144</f>
        <v>0</v>
      </c>
      <c r="Q144" s="158">
        <v>0.00861</v>
      </c>
      <c r="R144" s="158">
        <f>Q144*H144</f>
        <v>0.00861</v>
      </c>
      <c r="S144" s="158">
        <v>0</v>
      </c>
      <c r="T144" s="15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0" t="s">
        <v>130</v>
      </c>
      <c r="AT144" s="160" t="s">
        <v>126</v>
      </c>
      <c r="AU144" s="160" t="s">
        <v>92</v>
      </c>
      <c r="AY144" s="15" t="s">
        <v>123</v>
      </c>
      <c r="BE144" s="91">
        <f>IF(N144="základní",J144,0)</f>
        <v>0</v>
      </c>
      <c r="BF144" s="91">
        <f>IF(N144="snížená",J144,0)</f>
        <v>0</v>
      </c>
      <c r="BG144" s="91">
        <f>IF(N144="zákl. přenesená",J144,0)</f>
        <v>0</v>
      </c>
      <c r="BH144" s="91">
        <f>IF(N144="sníž. přenesená",J144,0)</f>
        <v>0</v>
      </c>
      <c r="BI144" s="91">
        <f>IF(N144="nulová",J144,0)</f>
        <v>0</v>
      </c>
      <c r="BJ144" s="15" t="s">
        <v>81</v>
      </c>
      <c r="BK144" s="91">
        <f>ROUND(I144*H144,2)</f>
        <v>0</v>
      </c>
      <c r="BL144" s="15" t="s">
        <v>130</v>
      </c>
      <c r="BM144" s="160" t="s">
        <v>184</v>
      </c>
    </row>
    <row r="145" spans="1:65" s="2" customFormat="1" ht="16.5" customHeight="1">
      <c r="A145" s="31"/>
      <c r="B145" s="147"/>
      <c r="C145" s="148" t="s">
        <v>8</v>
      </c>
      <c r="D145" s="148" t="s">
        <v>126</v>
      </c>
      <c r="E145" s="149" t="s">
        <v>185</v>
      </c>
      <c r="F145" s="150" t="s">
        <v>186</v>
      </c>
      <c r="G145" s="151" t="s">
        <v>129</v>
      </c>
      <c r="H145" s="152">
        <v>25</v>
      </c>
      <c r="I145" s="153"/>
      <c r="J145" s="154">
        <f>ROUND(I145*H145,2)</f>
        <v>0</v>
      </c>
      <c r="K145" s="155"/>
      <c r="L145" s="32"/>
      <c r="M145" s="156" t="s">
        <v>1</v>
      </c>
      <c r="N145" s="157" t="s">
        <v>41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130</v>
      </c>
      <c r="AT145" s="160" t="s">
        <v>126</v>
      </c>
      <c r="AU145" s="160" t="s">
        <v>92</v>
      </c>
      <c r="AY145" s="15" t="s">
        <v>123</v>
      </c>
      <c r="BE145" s="91">
        <f>IF(N145="základní",J145,0)</f>
        <v>0</v>
      </c>
      <c r="BF145" s="91">
        <f>IF(N145="snížená",J145,0)</f>
        <v>0</v>
      </c>
      <c r="BG145" s="91">
        <f>IF(N145="zákl. přenesená",J145,0)</f>
        <v>0</v>
      </c>
      <c r="BH145" s="91">
        <f>IF(N145="sníž. přenesená",J145,0)</f>
        <v>0</v>
      </c>
      <c r="BI145" s="91">
        <f>IF(N145="nulová",J145,0)</f>
        <v>0</v>
      </c>
      <c r="BJ145" s="15" t="s">
        <v>81</v>
      </c>
      <c r="BK145" s="91">
        <f>ROUND(I145*H145,2)</f>
        <v>0</v>
      </c>
      <c r="BL145" s="15" t="s">
        <v>130</v>
      </c>
      <c r="BM145" s="160" t="s">
        <v>187</v>
      </c>
    </row>
    <row r="146" spans="2:51" s="13" customFormat="1" ht="11.25">
      <c r="B146" s="161"/>
      <c r="D146" s="162" t="s">
        <v>132</v>
      </c>
      <c r="E146" s="163" t="s">
        <v>1</v>
      </c>
      <c r="F146" s="164" t="s">
        <v>188</v>
      </c>
      <c r="H146" s="165">
        <v>25</v>
      </c>
      <c r="I146" s="166"/>
      <c r="L146" s="161"/>
      <c r="M146" s="167"/>
      <c r="N146" s="168"/>
      <c r="O146" s="168"/>
      <c r="P146" s="168"/>
      <c r="Q146" s="168"/>
      <c r="R146" s="168"/>
      <c r="S146" s="168"/>
      <c r="T146" s="169"/>
      <c r="AT146" s="163" t="s">
        <v>132</v>
      </c>
      <c r="AU146" s="163" t="s">
        <v>92</v>
      </c>
      <c r="AV146" s="13" t="s">
        <v>92</v>
      </c>
      <c r="AW146" s="13" t="s">
        <v>31</v>
      </c>
      <c r="AX146" s="13" t="s">
        <v>81</v>
      </c>
      <c r="AY146" s="163" t="s">
        <v>123</v>
      </c>
    </row>
    <row r="147" spans="1:65" s="2" customFormat="1" ht="16.5" customHeight="1">
      <c r="A147" s="31"/>
      <c r="B147" s="147"/>
      <c r="C147" s="148" t="s">
        <v>189</v>
      </c>
      <c r="D147" s="148" t="s">
        <v>126</v>
      </c>
      <c r="E147" s="149" t="s">
        <v>190</v>
      </c>
      <c r="F147" s="150" t="s">
        <v>191</v>
      </c>
      <c r="G147" s="151" t="s">
        <v>192</v>
      </c>
      <c r="H147" s="152">
        <v>1</v>
      </c>
      <c r="I147" s="153"/>
      <c r="J147" s="154">
        <f aca="true" t="shared" si="0" ref="J147:J160">ROUND(I147*H147,2)</f>
        <v>0</v>
      </c>
      <c r="K147" s="155"/>
      <c r="L147" s="32"/>
      <c r="M147" s="156" t="s">
        <v>1</v>
      </c>
      <c r="N147" s="157" t="s">
        <v>41</v>
      </c>
      <c r="O147" s="57"/>
      <c r="P147" s="158">
        <f aca="true" t="shared" si="1" ref="P147:P160">O147*H147</f>
        <v>0</v>
      </c>
      <c r="Q147" s="158">
        <v>0.00018</v>
      </c>
      <c r="R147" s="158">
        <f aca="true" t="shared" si="2" ref="R147:R160">Q147*H147</f>
        <v>0.00018</v>
      </c>
      <c r="S147" s="158">
        <v>0</v>
      </c>
      <c r="T147" s="159">
        <f aca="true" t="shared" si="3" ref="T147:T160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0" t="s">
        <v>130</v>
      </c>
      <c r="AT147" s="160" t="s">
        <v>126</v>
      </c>
      <c r="AU147" s="160" t="s">
        <v>92</v>
      </c>
      <c r="AY147" s="15" t="s">
        <v>123</v>
      </c>
      <c r="BE147" s="91">
        <f aca="true" t="shared" si="4" ref="BE147:BE160">IF(N147="základní",J147,0)</f>
        <v>0</v>
      </c>
      <c r="BF147" s="91">
        <f aca="true" t="shared" si="5" ref="BF147:BF160">IF(N147="snížená",J147,0)</f>
        <v>0</v>
      </c>
      <c r="BG147" s="91">
        <f aca="true" t="shared" si="6" ref="BG147:BG160">IF(N147="zákl. přenesená",J147,0)</f>
        <v>0</v>
      </c>
      <c r="BH147" s="91">
        <f aca="true" t="shared" si="7" ref="BH147:BH160">IF(N147="sníž. přenesená",J147,0)</f>
        <v>0</v>
      </c>
      <c r="BI147" s="91">
        <f aca="true" t="shared" si="8" ref="BI147:BI160">IF(N147="nulová",J147,0)</f>
        <v>0</v>
      </c>
      <c r="BJ147" s="15" t="s">
        <v>81</v>
      </c>
      <c r="BK147" s="91">
        <f aca="true" t="shared" si="9" ref="BK147:BK160">ROUND(I147*H147,2)</f>
        <v>0</v>
      </c>
      <c r="BL147" s="15" t="s">
        <v>130</v>
      </c>
      <c r="BM147" s="160" t="s">
        <v>193</v>
      </c>
    </row>
    <row r="148" spans="1:65" s="2" customFormat="1" ht="16.5" customHeight="1">
      <c r="A148" s="31"/>
      <c r="B148" s="147"/>
      <c r="C148" s="148" t="s">
        <v>194</v>
      </c>
      <c r="D148" s="148" t="s">
        <v>126</v>
      </c>
      <c r="E148" s="149" t="s">
        <v>195</v>
      </c>
      <c r="F148" s="150" t="s">
        <v>196</v>
      </c>
      <c r="G148" s="151" t="s">
        <v>192</v>
      </c>
      <c r="H148" s="152">
        <v>2</v>
      </c>
      <c r="I148" s="153"/>
      <c r="J148" s="154">
        <f t="shared" si="0"/>
        <v>0</v>
      </c>
      <c r="K148" s="155"/>
      <c r="L148" s="32"/>
      <c r="M148" s="156" t="s">
        <v>1</v>
      </c>
      <c r="N148" s="157" t="s">
        <v>41</v>
      </c>
      <c r="O148" s="57"/>
      <c r="P148" s="158">
        <f t="shared" si="1"/>
        <v>0</v>
      </c>
      <c r="Q148" s="158">
        <v>0.00025</v>
      </c>
      <c r="R148" s="158">
        <f t="shared" si="2"/>
        <v>0.0005</v>
      </c>
      <c r="S148" s="158">
        <v>0</v>
      </c>
      <c r="T148" s="159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0" t="s">
        <v>130</v>
      </c>
      <c r="AT148" s="160" t="s">
        <v>126</v>
      </c>
      <c r="AU148" s="160" t="s">
        <v>92</v>
      </c>
      <c r="AY148" s="15" t="s">
        <v>123</v>
      </c>
      <c r="BE148" s="91">
        <f t="shared" si="4"/>
        <v>0</v>
      </c>
      <c r="BF148" s="91">
        <f t="shared" si="5"/>
        <v>0</v>
      </c>
      <c r="BG148" s="91">
        <f t="shared" si="6"/>
        <v>0</v>
      </c>
      <c r="BH148" s="91">
        <f t="shared" si="7"/>
        <v>0</v>
      </c>
      <c r="BI148" s="91">
        <f t="shared" si="8"/>
        <v>0</v>
      </c>
      <c r="BJ148" s="15" t="s">
        <v>81</v>
      </c>
      <c r="BK148" s="91">
        <f t="shared" si="9"/>
        <v>0</v>
      </c>
      <c r="BL148" s="15" t="s">
        <v>130</v>
      </c>
      <c r="BM148" s="160" t="s">
        <v>197</v>
      </c>
    </row>
    <row r="149" spans="1:65" s="2" customFormat="1" ht="24.2" customHeight="1">
      <c r="A149" s="31"/>
      <c r="B149" s="147"/>
      <c r="C149" s="148" t="s">
        <v>198</v>
      </c>
      <c r="D149" s="148" t="s">
        <v>126</v>
      </c>
      <c r="E149" s="149" t="s">
        <v>199</v>
      </c>
      <c r="F149" s="150" t="s">
        <v>200</v>
      </c>
      <c r="G149" s="151" t="s">
        <v>192</v>
      </c>
      <c r="H149" s="152">
        <v>1</v>
      </c>
      <c r="I149" s="153"/>
      <c r="J149" s="154">
        <f t="shared" si="0"/>
        <v>0</v>
      </c>
      <c r="K149" s="155"/>
      <c r="L149" s="32"/>
      <c r="M149" s="156" t="s">
        <v>1</v>
      </c>
      <c r="N149" s="157" t="s">
        <v>41</v>
      </c>
      <c r="O149" s="57"/>
      <c r="P149" s="158">
        <f t="shared" si="1"/>
        <v>0</v>
      </c>
      <c r="Q149" s="158">
        <v>0.0002</v>
      </c>
      <c r="R149" s="158">
        <f t="shared" si="2"/>
        <v>0.0002</v>
      </c>
      <c r="S149" s="158">
        <v>0</v>
      </c>
      <c r="T149" s="159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130</v>
      </c>
      <c r="AT149" s="160" t="s">
        <v>126</v>
      </c>
      <c r="AU149" s="160" t="s">
        <v>92</v>
      </c>
      <c r="AY149" s="15" t="s">
        <v>123</v>
      </c>
      <c r="BE149" s="91">
        <f t="shared" si="4"/>
        <v>0</v>
      </c>
      <c r="BF149" s="91">
        <f t="shared" si="5"/>
        <v>0</v>
      </c>
      <c r="BG149" s="91">
        <f t="shared" si="6"/>
        <v>0</v>
      </c>
      <c r="BH149" s="91">
        <f t="shared" si="7"/>
        <v>0</v>
      </c>
      <c r="BI149" s="91">
        <f t="shared" si="8"/>
        <v>0</v>
      </c>
      <c r="BJ149" s="15" t="s">
        <v>81</v>
      </c>
      <c r="BK149" s="91">
        <f t="shared" si="9"/>
        <v>0</v>
      </c>
      <c r="BL149" s="15" t="s">
        <v>130</v>
      </c>
      <c r="BM149" s="160" t="s">
        <v>201</v>
      </c>
    </row>
    <row r="150" spans="1:65" s="2" customFormat="1" ht="24.2" customHeight="1">
      <c r="A150" s="31"/>
      <c r="B150" s="147"/>
      <c r="C150" s="148" t="s">
        <v>130</v>
      </c>
      <c r="D150" s="148" t="s">
        <v>126</v>
      </c>
      <c r="E150" s="149" t="s">
        <v>202</v>
      </c>
      <c r="F150" s="150" t="s">
        <v>203</v>
      </c>
      <c r="G150" s="151" t="s">
        <v>192</v>
      </c>
      <c r="H150" s="152">
        <v>2</v>
      </c>
      <c r="I150" s="153"/>
      <c r="J150" s="154">
        <f t="shared" si="0"/>
        <v>0</v>
      </c>
      <c r="K150" s="155"/>
      <c r="L150" s="32"/>
      <c r="M150" s="156" t="s">
        <v>1</v>
      </c>
      <c r="N150" s="157" t="s">
        <v>41</v>
      </c>
      <c r="O150" s="57"/>
      <c r="P150" s="158">
        <f t="shared" si="1"/>
        <v>0</v>
      </c>
      <c r="Q150" s="158">
        <v>0.00059</v>
      </c>
      <c r="R150" s="158">
        <f t="shared" si="2"/>
        <v>0.00118</v>
      </c>
      <c r="S150" s="158">
        <v>0</v>
      </c>
      <c r="T150" s="159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0" t="s">
        <v>130</v>
      </c>
      <c r="AT150" s="160" t="s">
        <v>126</v>
      </c>
      <c r="AU150" s="160" t="s">
        <v>92</v>
      </c>
      <c r="AY150" s="15" t="s">
        <v>123</v>
      </c>
      <c r="BE150" s="91">
        <f t="shared" si="4"/>
        <v>0</v>
      </c>
      <c r="BF150" s="91">
        <f t="shared" si="5"/>
        <v>0</v>
      </c>
      <c r="BG150" s="91">
        <f t="shared" si="6"/>
        <v>0</v>
      </c>
      <c r="BH150" s="91">
        <f t="shared" si="7"/>
        <v>0</v>
      </c>
      <c r="BI150" s="91">
        <f t="shared" si="8"/>
        <v>0</v>
      </c>
      <c r="BJ150" s="15" t="s">
        <v>81</v>
      </c>
      <c r="BK150" s="91">
        <f t="shared" si="9"/>
        <v>0</v>
      </c>
      <c r="BL150" s="15" t="s">
        <v>130</v>
      </c>
      <c r="BM150" s="160" t="s">
        <v>204</v>
      </c>
    </row>
    <row r="151" spans="1:65" s="2" customFormat="1" ht="33" customHeight="1">
      <c r="A151" s="31"/>
      <c r="B151" s="147"/>
      <c r="C151" s="148" t="s">
        <v>205</v>
      </c>
      <c r="D151" s="148" t="s">
        <v>126</v>
      </c>
      <c r="E151" s="149" t="s">
        <v>206</v>
      </c>
      <c r="F151" s="150" t="s">
        <v>207</v>
      </c>
      <c r="G151" s="151" t="s">
        <v>192</v>
      </c>
      <c r="H151" s="152">
        <v>1</v>
      </c>
      <c r="I151" s="153"/>
      <c r="J151" s="154">
        <f t="shared" si="0"/>
        <v>0</v>
      </c>
      <c r="K151" s="155"/>
      <c r="L151" s="32"/>
      <c r="M151" s="156" t="s">
        <v>1</v>
      </c>
      <c r="N151" s="157" t="s">
        <v>41</v>
      </c>
      <c r="O151" s="57"/>
      <c r="P151" s="158">
        <f t="shared" si="1"/>
        <v>0</v>
      </c>
      <c r="Q151" s="158">
        <v>0.00024</v>
      </c>
      <c r="R151" s="158">
        <f t="shared" si="2"/>
        <v>0.00024</v>
      </c>
      <c r="S151" s="158">
        <v>0</v>
      </c>
      <c r="T151" s="159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0" t="s">
        <v>130</v>
      </c>
      <c r="AT151" s="160" t="s">
        <v>126</v>
      </c>
      <c r="AU151" s="160" t="s">
        <v>92</v>
      </c>
      <c r="AY151" s="15" t="s">
        <v>123</v>
      </c>
      <c r="BE151" s="91">
        <f t="shared" si="4"/>
        <v>0</v>
      </c>
      <c r="BF151" s="91">
        <f t="shared" si="5"/>
        <v>0</v>
      </c>
      <c r="BG151" s="91">
        <f t="shared" si="6"/>
        <v>0</v>
      </c>
      <c r="BH151" s="91">
        <f t="shared" si="7"/>
        <v>0</v>
      </c>
      <c r="BI151" s="91">
        <f t="shared" si="8"/>
        <v>0</v>
      </c>
      <c r="BJ151" s="15" t="s">
        <v>81</v>
      </c>
      <c r="BK151" s="91">
        <f t="shared" si="9"/>
        <v>0</v>
      </c>
      <c r="BL151" s="15" t="s">
        <v>130</v>
      </c>
      <c r="BM151" s="160" t="s">
        <v>208</v>
      </c>
    </row>
    <row r="152" spans="1:65" s="2" customFormat="1" ht="33" customHeight="1">
      <c r="A152" s="31"/>
      <c r="B152" s="147"/>
      <c r="C152" s="148" t="s">
        <v>209</v>
      </c>
      <c r="D152" s="148" t="s">
        <v>126</v>
      </c>
      <c r="E152" s="149" t="s">
        <v>210</v>
      </c>
      <c r="F152" s="150" t="s">
        <v>211</v>
      </c>
      <c r="G152" s="151" t="s">
        <v>192</v>
      </c>
      <c r="H152" s="152">
        <v>1</v>
      </c>
      <c r="I152" s="153"/>
      <c r="J152" s="154">
        <f t="shared" si="0"/>
        <v>0</v>
      </c>
      <c r="K152" s="155"/>
      <c r="L152" s="32"/>
      <c r="M152" s="156" t="s">
        <v>1</v>
      </c>
      <c r="N152" s="157" t="s">
        <v>41</v>
      </c>
      <c r="O152" s="57"/>
      <c r="P152" s="158">
        <f t="shared" si="1"/>
        <v>0</v>
      </c>
      <c r="Q152" s="158">
        <v>0.00902</v>
      </c>
      <c r="R152" s="158">
        <f t="shared" si="2"/>
        <v>0.00902</v>
      </c>
      <c r="S152" s="158">
        <v>0</v>
      </c>
      <c r="T152" s="159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0" t="s">
        <v>130</v>
      </c>
      <c r="AT152" s="160" t="s">
        <v>126</v>
      </c>
      <c r="AU152" s="160" t="s">
        <v>92</v>
      </c>
      <c r="AY152" s="15" t="s">
        <v>123</v>
      </c>
      <c r="BE152" s="91">
        <f t="shared" si="4"/>
        <v>0</v>
      </c>
      <c r="BF152" s="91">
        <f t="shared" si="5"/>
        <v>0</v>
      </c>
      <c r="BG152" s="91">
        <f t="shared" si="6"/>
        <v>0</v>
      </c>
      <c r="BH152" s="91">
        <f t="shared" si="7"/>
        <v>0</v>
      </c>
      <c r="BI152" s="91">
        <f t="shared" si="8"/>
        <v>0</v>
      </c>
      <c r="BJ152" s="15" t="s">
        <v>81</v>
      </c>
      <c r="BK152" s="91">
        <f t="shared" si="9"/>
        <v>0</v>
      </c>
      <c r="BL152" s="15" t="s">
        <v>130</v>
      </c>
      <c r="BM152" s="160" t="s">
        <v>212</v>
      </c>
    </row>
    <row r="153" spans="1:65" s="2" customFormat="1" ht="16.5" customHeight="1">
      <c r="A153" s="31"/>
      <c r="B153" s="147"/>
      <c r="C153" s="148" t="s">
        <v>213</v>
      </c>
      <c r="D153" s="148" t="s">
        <v>126</v>
      </c>
      <c r="E153" s="149" t="s">
        <v>214</v>
      </c>
      <c r="F153" s="150" t="s">
        <v>215</v>
      </c>
      <c r="G153" s="151" t="s">
        <v>192</v>
      </c>
      <c r="H153" s="152">
        <v>1</v>
      </c>
      <c r="I153" s="153"/>
      <c r="J153" s="154">
        <f t="shared" si="0"/>
        <v>0</v>
      </c>
      <c r="K153" s="155"/>
      <c r="L153" s="32"/>
      <c r="M153" s="156" t="s">
        <v>1</v>
      </c>
      <c r="N153" s="157" t="s">
        <v>41</v>
      </c>
      <c r="O153" s="57"/>
      <c r="P153" s="158">
        <f t="shared" si="1"/>
        <v>0</v>
      </c>
      <c r="Q153" s="158">
        <v>0.00033</v>
      </c>
      <c r="R153" s="158">
        <f t="shared" si="2"/>
        <v>0.00033</v>
      </c>
      <c r="S153" s="158">
        <v>0</v>
      </c>
      <c r="T153" s="159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130</v>
      </c>
      <c r="AT153" s="160" t="s">
        <v>126</v>
      </c>
      <c r="AU153" s="160" t="s">
        <v>92</v>
      </c>
      <c r="AY153" s="15" t="s">
        <v>123</v>
      </c>
      <c r="BE153" s="91">
        <f t="shared" si="4"/>
        <v>0</v>
      </c>
      <c r="BF153" s="91">
        <f t="shared" si="5"/>
        <v>0</v>
      </c>
      <c r="BG153" s="91">
        <f t="shared" si="6"/>
        <v>0</v>
      </c>
      <c r="BH153" s="91">
        <f t="shared" si="7"/>
        <v>0</v>
      </c>
      <c r="BI153" s="91">
        <f t="shared" si="8"/>
        <v>0</v>
      </c>
      <c r="BJ153" s="15" t="s">
        <v>81</v>
      </c>
      <c r="BK153" s="91">
        <f t="shared" si="9"/>
        <v>0</v>
      </c>
      <c r="BL153" s="15" t="s">
        <v>130</v>
      </c>
      <c r="BM153" s="160" t="s">
        <v>216</v>
      </c>
    </row>
    <row r="154" spans="1:65" s="2" customFormat="1" ht="37.9" customHeight="1">
      <c r="A154" s="31"/>
      <c r="B154" s="147"/>
      <c r="C154" s="148" t="s">
        <v>217</v>
      </c>
      <c r="D154" s="148" t="s">
        <v>126</v>
      </c>
      <c r="E154" s="149" t="s">
        <v>218</v>
      </c>
      <c r="F154" s="150" t="s">
        <v>219</v>
      </c>
      <c r="G154" s="151" t="s">
        <v>192</v>
      </c>
      <c r="H154" s="152">
        <v>1</v>
      </c>
      <c r="I154" s="153"/>
      <c r="J154" s="154">
        <f t="shared" si="0"/>
        <v>0</v>
      </c>
      <c r="K154" s="155"/>
      <c r="L154" s="32"/>
      <c r="M154" s="156" t="s">
        <v>1</v>
      </c>
      <c r="N154" s="157" t="s">
        <v>41</v>
      </c>
      <c r="O154" s="57"/>
      <c r="P154" s="158">
        <f t="shared" si="1"/>
        <v>0</v>
      </c>
      <c r="Q154" s="158">
        <v>0.00033</v>
      </c>
      <c r="R154" s="158">
        <f t="shared" si="2"/>
        <v>0.00033</v>
      </c>
      <c r="S154" s="158">
        <v>0</v>
      </c>
      <c r="T154" s="159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0" t="s">
        <v>130</v>
      </c>
      <c r="AT154" s="160" t="s">
        <v>126</v>
      </c>
      <c r="AU154" s="160" t="s">
        <v>92</v>
      </c>
      <c r="AY154" s="15" t="s">
        <v>123</v>
      </c>
      <c r="BE154" s="91">
        <f t="shared" si="4"/>
        <v>0</v>
      </c>
      <c r="BF154" s="91">
        <f t="shared" si="5"/>
        <v>0</v>
      </c>
      <c r="BG154" s="91">
        <f t="shared" si="6"/>
        <v>0</v>
      </c>
      <c r="BH154" s="91">
        <f t="shared" si="7"/>
        <v>0</v>
      </c>
      <c r="BI154" s="91">
        <f t="shared" si="8"/>
        <v>0</v>
      </c>
      <c r="BJ154" s="15" t="s">
        <v>81</v>
      </c>
      <c r="BK154" s="91">
        <f t="shared" si="9"/>
        <v>0</v>
      </c>
      <c r="BL154" s="15" t="s">
        <v>130</v>
      </c>
      <c r="BM154" s="160" t="s">
        <v>220</v>
      </c>
    </row>
    <row r="155" spans="1:65" s="2" customFormat="1" ht="24.2" customHeight="1">
      <c r="A155" s="31"/>
      <c r="B155" s="147"/>
      <c r="C155" s="170" t="s">
        <v>7</v>
      </c>
      <c r="D155" s="170" t="s">
        <v>134</v>
      </c>
      <c r="E155" s="171" t="s">
        <v>221</v>
      </c>
      <c r="F155" s="172" t="s">
        <v>222</v>
      </c>
      <c r="G155" s="173" t="s">
        <v>192</v>
      </c>
      <c r="H155" s="174">
        <v>2</v>
      </c>
      <c r="I155" s="175"/>
      <c r="J155" s="176">
        <f t="shared" si="0"/>
        <v>0</v>
      </c>
      <c r="K155" s="177"/>
      <c r="L155" s="178"/>
      <c r="M155" s="179" t="s">
        <v>1</v>
      </c>
      <c r="N155" s="180" t="s">
        <v>41</v>
      </c>
      <c r="O155" s="57"/>
      <c r="P155" s="158">
        <f t="shared" si="1"/>
        <v>0</v>
      </c>
      <c r="Q155" s="158">
        <v>0.01</v>
      </c>
      <c r="R155" s="158">
        <f t="shared" si="2"/>
        <v>0.02</v>
      </c>
      <c r="S155" s="158">
        <v>0</v>
      </c>
      <c r="T155" s="159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0" t="s">
        <v>137</v>
      </c>
      <c r="AT155" s="160" t="s">
        <v>134</v>
      </c>
      <c r="AU155" s="160" t="s">
        <v>92</v>
      </c>
      <c r="AY155" s="15" t="s">
        <v>123</v>
      </c>
      <c r="BE155" s="91">
        <f t="shared" si="4"/>
        <v>0</v>
      </c>
      <c r="BF155" s="91">
        <f t="shared" si="5"/>
        <v>0</v>
      </c>
      <c r="BG155" s="91">
        <f t="shared" si="6"/>
        <v>0</v>
      </c>
      <c r="BH155" s="91">
        <f t="shared" si="7"/>
        <v>0</v>
      </c>
      <c r="BI155" s="91">
        <f t="shared" si="8"/>
        <v>0</v>
      </c>
      <c r="BJ155" s="15" t="s">
        <v>81</v>
      </c>
      <c r="BK155" s="91">
        <f t="shared" si="9"/>
        <v>0</v>
      </c>
      <c r="BL155" s="15" t="s">
        <v>130</v>
      </c>
      <c r="BM155" s="160" t="s">
        <v>223</v>
      </c>
    </row>
    <row r="156" spans="1:65" s="2" customFormat="1" ht="16.5" customHeight="1">
      <c r="A156" s="31"/>
      <c r="B156" s="147"/>
      <c r="C156" s="148" t="s">
        <v>224</v>
      </c>
      <c r="D156" s="148" t="s">
        <v>126</v>
      </c>
      <c r="E156" s="149" t="s">
        <v>225</v>
      </c>
      <c r="F156" s="150" t="s">
        <v>226</v>
      </c>
      <c r="G156" s="151" t="s">
        <v>192</v>
      </c>
      <c r="H156" s="152">
        <v>1</v>
      </c>
      <c r="I156" s="153"/>
      <c r="J156" s="154">
        <f t="shared" si="0"/>
        <v>0</v>
      </c>
      <c r="K156" s="155"/>
      <c r="L156" s="32"/>
      <c r="M156" s="156" t="s">
        <v>1</v>
      </c>
      <c r="N156" s="157" t="s">
        <v>41</v>
      </c>
      <c r="O156" s="57"/>
      <c r="P156" s="158">
        <f t="shared" si="1"/>
        <v>0</v>
      </c>
      <c r="Q156" s="158">
        <v>0.00351</v>
      </c>
      <c r="R156" s="158">
        <f t="shared" si="2"/>
        <v>0.00351</v>
      </c>
      <c r="S156" s="158">
        <v>0</v>
      </c>
      <c r="T156" s="159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0" t="s">
        <v>130</v>
      </c>
      <c r="AT156" s="160" t="s">
        <v>126</v>
      </c>
      <c r="AU156" s="160" t="s">
        <v>92</v>
      </c>
      <c r="AY156" s="15" t="s">
        <v>123</v>
      </c>
      <c r="BE156" s="91">
        <f t="shared" si="4"/>
        <v>0</v>
      </c>
      <c r="BF156" s="91">
        <f t="shared" si="5"/>
        <v>0</v>
      </c>
      <c r="BG156" s="91">
        <f t="shared" si="6"/>
        <v>0</v>
      </c>
      <c r="BH156" s="91">
        <f t="shared" si="7"/>
        <v>0</v>
      </c>
      <c r="BI156" s="91">
        <f t="shared" si="8"/>
        <v>0</v>
      </c>
      <c r="BJ156" s="15" t="s">
        <v>81</v>
      </c>
      <c r="BK156" s="91">
        <f t="shared" si="9"/>
        <v>0</v>
      </c>
      <c r="BL156" s="15" t="s">
        <v>130</v>
      </c>
      <c r="BM156" s="160" t="s">
        <v>227</v>
      </c>
    </row>
    <row r="157" spans="1:65" s="2" customFormat="1" ht="16.5" customHeight="1">
      <c r="A157" s="31"/>
      <c r="B157" s="147"/>
      <c r="C157" s="148" t="s">
        <v>228</v>
      </c>
      <c r="D157" s="148" t="s">
        <v>126</v>
      </c>
      <c r="E157" s="149" t="s">
        <v>229</v>
      </c>
      <c r="F157" s="150" t="s">
        <v>230</v>
      </c>
      <c r="G157" s="151" t="s">
        <v>192</v>
      </c>
      <c r="H157" s="152">
        <v>1</v>
      </c>
      <c r="I157" s="153"/>
      <c r="J157" s="154">
        <f t="shared" si="0"/>
        <v>0</v>
      </c>
      <c r="K157" s="155"/>
      <c r="L157" s="32"/>
      <c r="M157" s="156" t="s">
        <v>1</v>
      </c>
      <c r="N157" s="157" t="s">
        <v>41</v>
      </c>
      <c r="O157" s="57"/>
      <c r="P157" s="158">
        <f t="shared" si="1"/>
        <v>0</v>
      </c>
      <c r="Q157" s="158">
        <v>0.00013</v>
      </c>
      <c r="R157" s="158">
        <f t="shared" si="2"/>
        <v>0.00013</v>
      </c>
      <c r="S157" s="158">
        <v>0</v>
      </c>
      <c r="T157" s="159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0" t="s">
        <v>130</v>
      </c>
      <c r="AT157" s="160" t="s">
        <v>126</v>
      </c>
      <c r="AU157" s="160" t="s">
        <v>92</v>
      </c>
      <c r="AY157" s="15" t="s">
        <v>123</v>
      </c>
      <c r="BE157" s="91">
        <f t="shared" si="4"/>
        <v>0</v>
      </c>
      <c r="BF157" s="91">
        <f t="shared" si="5"/>
        <v>0</v>
      </c>
      <c r="BG157" s="91">
        <f t="shared" si="6"/>
        <v>0</v>
      </c>
      <c r="BH157" s="91">
        <f t="shared" si="7"/>
        <v>0</v>
      </c>
      <c r="BI157" s="91">
        <f t="shared" si="8"/>
        <v>0</v>
      </c>
      <c r="BJ157" s="15" t="s">
        <v>81</v>
      </c>
      <c r="BK157" s="91">
        <f t="shared" si="9"/>
        <v>0</v>
      </c>
      <c r="BL157" s="15" t="s">
        <v>130</v>
      </c>
      <c r="BM157" s="160" t="s">
        <v>231</v>
      </c>
    </row>
    <row r="158" spans="1:65" s="2" customFormat="1" ht="24.2" customHeight="1">
      <c r="A158" s="31"/>
      <c r="B158" s="147"/>
      <c r="C158" s="148" t="s">
        <v>232</v>
      </c>
      <c r="D158" s="148" t="s">
        <v>126</v>
      </c>
      <c r="E158" s="149" t="s">
        <v>233</v>
      </c>
      <c r="F158" s="150" t="s">
        <v>234</v>
      </c>
      <c r="G158" s="151" t="s">
        <v>192</v>
      </c>
      <c r="H158" s="152">
        <v>1</v>
      </c>
      <c r="I158" s="153"/>
      <c r="J158" s="154">
        <f t="shared" si="0"/>
        <v>0</v>
      </c>
      <c r="K158" s="155"/>
      <c r="L158" s="32"/>
      <c r="M158" s="156" t="s">
        <v>1</v>
      </c>
      <c r="N158" s="157" t="s">
        <v>41</v>
      </c>
      <c r="O158" s="57"/>
      <c r="P158" s="158">
        <f t="shared" si="1"/>
        <v>0</v>
      </c>
      <c r="Q158" s="158">
        <v>0.00013</v>
      </c>
      <c r="R158" s="158">
        <f t="shared" si="2"/>
        <v>0.00013</v>
      </c>
      <c r="S158" s="158">
        <v>0</v>
      </c>
      <c r="T158" s="159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0" t="s">
        <v>130</v>
      </c>
      <c r="AT158" s="160" t="s">
        <v>126</v>
      </c>
      <c r="AU158" s="160" t="s">
        <v>92</v>
      </c>
      <c r="AY158" s="15" t="s">
        <v>123</v>
      </c>
      <c r="BE158" s="91">
        <f t="shared" si="4"/>
        <v>0</v>
      </c>
      <c r="BF158" s="91">
        <f t="shared" si="5"/>
        <v>0</v>
      </c>
      <c r="BG158" s="91">
        <f t="shared" si="6"/>
        <v>0</v>
      </c>
      <c r="BH158" s="91">
        <f t="shared" si="7"/>
        <v>0</v>
      </c>
      <c r="BI158" s="91">
        <f t="shared" si="8"/>
        <v>0</v>
      </c>
      <c r="BJ158" s="15" t="s">
        <v>81</v>
      </c>
      <c r="BK158" s="91">
        <f t="shared" si="9"/>
        <v>0</v>
      </c>
      <c r="BL158" s="15" t="s">
        <v>130</v>
      </c>
      <c r="BM158" s="160" t="s">
        <v>235</v>
      </c>
    </row>
    <row r="159" spans="1:65" s="2" customFormat="1" ht="16.5" customHeight="1">
      <c r="A159" s="31"/>
      <c r="B159" s="147"/>
      <c r="C159" s="148" t="s">
        <v>236</v>
      </c>
      <c r="D159" s="148" t="s">
        <v>126</v>
      </c>
      <c r="E159" s="149" t="s">
        <v>237</v>
      </c>
      <c r="F159" s="150" t="s">
        <v>238</v>
      </c>
      <c r="G159" s="151" t="s">
        <v>239</v>
      </c>
      <c r="H159" s="152">
        <v>8</v>
      </c>
      <c r="I159" s="153"/>
      <c r="J159" s="154">
        <f t="shared" si="0"/>
        <v>0</v>
      </c>
      <c r="K159" s="155"/>
      <c r="L159" s="32"/>
      <c r="M159" s="156" t="s">
        <v>1</v>
      </c>
      <c r="N159" s="157" t="s">
        <v>41</v>
      </c>
      <c r="O159" s="57"/>
      <c r="P159" s="158">
        <f t="shared" si="1"/>
        <v>0</v>
      </c>
      <c r="Q159" s="158">
        <v>0.00013</v>
      </c>
      <c r="R159" s="158">
        <f t="shared" si="2"/>
        <v>0.00104</v>
      </c>
      <c r="S159" s="158">
        <v>0</v>
      </c>
      <c r="T159" s="159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0" t="s">
        <v>130</v>
      </c>
      <c r="AT159" s="160" t="s">
        <v>126</v>
      </c>
      <c r="AU159" s="160" t="s">
        <v>92</v>
      </c>
      <c r="AY159" s="15" t="s">
        <v>123</v>
      </c>
      <c r="BE159" s="91">
        <f t="shared" si="4"/>
        <v>0</v>
      </c>
      <c r="BF159" s="91">
        <f t="shared" si="5"/>
        <v>0</v>
      </c>
      <c r="BG159" s="91">
        <f t="shared" si="6"/>
        <v>0</v>
      </c>
      <c r="BH159" s="91">
        <f t="shared" si="7"/>
        <v>0</v>
      </c>
      <c r="BI159" s="91">
        <f t="shared" si="8"/>
        <v>0</v>
      </c>
      <c r="BJ159" s="15" t="s">
        <v>81</v>
      </c>
      <c r="BK159" s="91">
        <f t="shared" si="9"/>
        <v>0</v>
      </c>
      <c r="BL159" s="15" t="s">
        <v>130</v>
      </c>
      <c r="BM159" s="160" t="s">
        <v>240</v>
      </c>
    </row>
    <row r="160" spans="1:65" s="2" customFormat="1" ht="37.9" customHeight="1">
      <c r="A160" s="31"/>
      <c r="B160" s="147"/>
      <c r="C160" s="148" t="s">
        <v>241</v>
      </c>
      <c r="D160" s="148" t="s">
        <v>126</v>
      </c>
      <c r="E160" s="149" t="s">
        <v>242</v>
      </c>
      <c r="F160" s="150" t="s">
        <v>243</v>
      </c>
      <c r="G160" s="151" t="s">
        <v>192</v>
      </c>
      <c r="H160" s="152">
        <v>1</v>
      </c>
      <c r="I160" s="153"/>
      <c r="J160" s="154">
        <f t="shared" si="0"/>
        <v>0</v>
      </c>
      <c r="K160" s="155"/>
      <c r="L160" s="32"/>
      <c r="M160" s="156" t="s">
        <v>1</v>
      </c>
      <c r="N160" s="157" t="s">
        <v>41</v>
      </c>
      <c r="O160" s="57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0" t="s">
        <v>130</v>
      </c>
      <c r="AT160" s="160" t="s">
        <v>126</v>
      </c>
      <c r="AU160" s="160" t="s">
        <v>92</v>
      </c>
      <c r="AY160" s="15" t="s">
        <v>123</v>
      </c>
      <c r="BE160" s="91">
        <f t="shared" si="4"/>
        <v>0</v>
      </c>
      <c r="BF160" s="91">
        <f t="shared" si="5"/>
        <v>0</v>
      </c>
      <c r="BG160" s="91">
        <f t="shared" si="6"/>
        <v>0</v>
      </c>
      <c r="BH160" s="91">
        <f t="shared" si="7"/>
        <v>0</v>
      </c>
      <c r="BI160" s="91">
        <f t="shared" si="8"/>
        <v>0</v>
      </c>
      <c r="BJ160" s="15" t="s">
        <v>81</v>
      </c>
      <c r="BK160" s="91">
        <f t="shared" si="9"/>
        <v>0</v>
      </c>
      <c r="BL160" s="15" t="s">
        <v>130</v>
      </c>
      <c r="BM160" s="160" t="s">
        <v>244</v>
      </c>
    </row>
    <row r="161" spans="2:63" s="12" customFormat="1" ht="22.9" customHeight="1">
      <c r="B161" s="134"/>
      <c r="D161" s="135" t="s">
        <v>75</v>
      </c>
      <c r="E161" s="145" t="s">
        <v>245</v>
      </c>
      <c r="F161" s="145" t="s">
        <v>246</v>
      </c>
      <c r="I161" s="137"/>
      <c r="J161" s="146">
        <f>BK161</f>
        <v>0</v>
      </c>
      <c r="L161" s="134"/>
      <c r="M161" s="139"/>
      <c r="N161" s="140"/>
      <c r="O161" s="140"/>
      <c r="P161" s="141">
        <f>P162</f>
        <v>0</v>
      </c>
      <c r="Q161" s="140"/>
      <c r="R161" s="141">
        <f>R162</f>
        <v>0.00065</v>
      </c>
      <c r="S161" s="140"/>
      <c r="T161" s="142">
        <f>T162</f>
        <v>0</v>
      </c>
      <c r="AR161" s="135" t="s">
        <v>92</v>
      </c>
      <c r="AT161" s="143" t="s">
        <v>75</v>
      </c>
      <c r="AU161" s="143" t="s">
        <v>81</v>
      </c>
      <c r="AY161" s="135" t="s">
        <v>123</v>
      </c>
      <c r="BK161" s="144">
        <f>BK162</f>
        <v>0</v>
      </c>
    </row>
    <row r="162" spans="1:65" s="2" customFormat="1" ht="24.2" customHeight="1">
      <c r="A162" s="31"/>
      <c r="B162" s="147"/>
      <c r="C162" s="148" t="s">
        <v>247</v>
      </c>
      <c r="D162" s="148" t="s">
        <v>126</v>
      </c>
      <c r="E162" s="149" t="s">
        <v>248</v>
      </c>
      <c r="F162" s="150" t="s">
        <v>249</v>
      </c>
      <c r="G162" s="151" t="s">
        <v>192</v>
      </c>
      <c r="H162" s="152">
        <v>1</v>
      </c>
      <c r="I162" s="153"/>
      <c r="J162" s="154">
        <f>ROUND(I162*H162,2)</f>
        <v>0</v>
      </c>
      <c r="K162" s="155"/>
      <c r="L162" s="32"/>
      <c r="M162" s="156" t="s">
        <v>1</v>
      </c>
      <c r="N162" s="157" t="s">
        <v>41</v>
      </c>
      <c r="O162" s="57"/>
      <c r="P162" s="158">
        <f>O162*H162</f>
        <v>0</v>
      </c>
      <c r="Q162" s="158">
        <v>0.00065</v>
      </c>
      <c r="R162" s="158">
        <f>Q162*H162</f>
        <v>0.00065</v>
      </c>
      <c r="S162" s="158">
        <v>0</v>
      </c>
      <c r="T162" s="15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0" t="s">
        <v>130</v>
      </c>
      <c r="AT162" s="160" t="s">
        <v>126</v>
      </c>
      <c r="AU162" s="160" t="s">
        <v>92</v>
      </c>
      <c r="AY162" s="15" t="s">
        <v>123</v>
      </c>
      <c r="BE162" s="91">
        <f>IF(N162="základní",J162,0)</f>
        <v>0</v>
      </c>
      <c r="BF162" s="91">
        <f>IF(N162="snížená",J162,0)</f>
        <v>0</v>
      </c>
      <c r="BG162" s="91">
        <f>IF(N162="zákl. přenesená",J162,0)</f>
        <v>0</v>
      </c>
      <c r="BH162" s="91">
        <f>IF(N162="sníž. přenesená",J162,0)</f>
        <v>0</v>
      </c>
      <c r="BI162" s="91">
        <f>IF(N162="nulová",J162,0)</f>
        <v>0</v>
      </c>
      <c r="BJ162" s="15" t="s">
        <v>81</v>
      </c>
      <c r="BK162" s="91">
        <f>ROUND(I162*H162,2)</f>
        <v>0</v>
      </c>
      <c r="BL162" s="15" t="s">
        <v>130</v>
      </c>
      <c r="BM162" s="160" t="s">
        <v>250</v>
      </c>
    </row>
    <row r="163" spans="2:63" s="12" customFormat="1" ht="22.9" customHeight="1">
      <c r="B163" s="134"/>
      <c r="D163" s="135" t="s">
        <v>75</v>
      </c>
      <c r="E163" s="145" t="s">
        <v>251</v>
      </c>
      <c r="F163" s="145" t="s">
        <v>252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SUM(P164:P190)</f>
        <v>0</v>
      </c>
      <c r="Q163" s="140"/>
      <c r="R163" s="141">
        <f>SUM(R164:R190)</f>
        <v>1.0898</v>
      </c>
      <c r="S163" s="140"/>
      <c r="T163" s="142">
        <f>SUM(T164:T190)</f>
        <v>0</v>
      </c>
      <c r="AR163" s="135" t="s">
        <v>92</v>
      </c>
      <c r="AT163" s="143" t="s">
        <v>75</v>
      </c>
      <c r="AU163" s="143" t="s">
        <v>81</v>
      </c>
      <c r="AY163" s="135" t="s">
        <v>123</v>
      </c>
      <c r="BK163" s="144">
        <f>SUM(BK164:BK190)</f>
        <v>0</v>
      </c>
    </row>
    <row r="164" spans="1:65" s="2" customFormat="1" ht="24.2" customHeight="1">
      <c r="A164" s="31"/>
      <c r="B164" s="147"/>
      <c r="C164" s="148" t="s">
        <v>253</v>
      </c>
      <c r="D164" s="148" t="s">
        <v>126</v>
      </c>
      <c r="E164" s="149" t="s">
        <v>254</v>
      </c>
      <c r="F164" s="150" t="s">
        <v>255</v>
      </c>
      <c r="G164" s="151" t="s">
        <v>192</v>
      </c>
      <c r="H164" s="152">
        <v>3</v>
      </c>
      <c r="I164" s="153"/>
      <c r="J164" s="154">
        <f aca="true" t="shared" si="10" ref="J164:J190">ROUND(I164*H164,2)</f>
        <v>0</v>
      </c>
      <c r="K164" s="155"/>
      <c r="L164" s="32"/>
      <c r="M164" s="156" t="s">
        <v>1</v>
      </c>
      <c r="N164" s="157" t="s">
        <v>41</v>
      </c>
      <c r="O164" s="57"/>
      <c r="P164" s="158">
        <f aca="true" t="shared" si="11" ref="P164:P190">O164*H164</f>
        <v>0</v>
      </c>
      <c r="Q164" s="158">
        <v>0.00332</v>
      </c>
      <c r="R164" s="158">
        <f aca="true" t="shared" si="12" ref="R164:R190">Q164*H164</f>
        <v>0.00996</v>
      </c>
      <c r="S164" s="158">
        <v>0</v>
      </c>
      <c r="T164" s="159">
        <f aca="true" t="shared" si="13" ref="T164:T190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0" t="s">
        <v>130</v>
      </c>
      <c r="AT164" s="160" t="s">
        <v>126</v>
      </c>
      <c r="AU164" s="160" t="s">
        <v>92</v>
      </c>
      <c r="AY164" s="15" t="s">
        <v>123</v>
      </c>
      <c r="BE164" s="91">
        <f aca="true" t="shared" si="14" ref="BE164:BE190">IF(N164="základní",J164,0)</f>
        <v>0</v>
      </c>
      <c r="BF164" s="91">
        <f aca="true" t="shared" si="15" ref="BF164:BF190">IF(N164="snížená",J164,0)</f>
        <v>0</v>
      </c>
      <c r="BG164" s="91">
        <f aca="true" t="shared" si="16" ref="BG164:BG190">IF(N164="zákl. přenesená",J164,0)</f>
        <v>0</v>
      </c>
      <c r="BH164" s="91">
        <f aca="true" t="shared" si="17" ref="BH164:BH190">IF(N164="sníž. přenesená",J164,0)</f>
        <v>0</v>
      </c>
      <c r="BI164" s="91">
        <f aca="true" t="shared" si="18" ref="BI164:BI190">IF(N164="nulová",J164,0)</f>
        <v>0</v>
      </c>
      <c r="BJ164" s="15" t="s">
        <v>81</v>
      </c>
      <c r="BK164" s="91">
        <f aca="true" t="shared" si="19" ref="BK164:BK190">ROUND(I164*H164,2)</f>
        <v>0</v>
      </c>
      <c r="BL164" s="15" t="s">
        <v>130</v>
      </c>
      <c r="BM164" s="160" t="s">
        <v>256</v>
      </c>
    </row>
    <row r="165" spans="1:65" s="2" customFormat="1" ht="44.25" customHeight="1">
      <c r="A165" s="31"/>
      <c r="B165" s="147"/>
      <c r="C165" s="170" t="s">
        <v>257</v>
      </c>
      <c r="D165" s="170" t="s">
        <v>134</v>
      </c>
      <c r="E165" s="171" t="s">
        <v>258</v>
      </c>
      <c r="F165" s="172" t="s">
        <v>259</v>
      </c>
      <c r="G165" s="173" t="s">
        <v>192</v>
      </c>
      <c r="H165" s="174">
        <v>3</v>
      </c>
      <c r="I165" s="175"/>
      <c r="J165" s="176">
        <f t="shared" si="10"/>
        <v>0</v>
      </c>
      <c r="K165" s="177"/>
      <c r="L165" s="178"/>
      <c r="M165" s="179" t="s">
        <v>1</v>
      </c>
      <c r="N165" s="180" t="s">
        <v>41</v>
      </c>
      <c r="O165" s="57"/>
      <c r="P165" s="158">
        <f t="shared" si="11"/>
        <v>0</v>
      </c>
      <c r="Q165" s="158">
        <v>0.045</v>
      </c>
      <c r="R165" s="158">
        <f t="shared" si="12"/>
        <v>0.135</v>
      </c>
      <c r="S165" s="158">
        <v>0</v>
      </c>
      <c r="T165" s="159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137</v>
      </c>
      <c r="AT165" s="160" t="s">
        <v>134</v>
      </c>
      <c r="AU165" s="160" t="s">
        <v>92</v>
      </c>
      <c r="AY165" s="15" t="s">
        <v>123</v>
      </c>
      <c r="BE165" s="91">
        <f t="shared" si="14"/>
        <v>0</v>
      </c>
      <c r="BF165" s="91">
        <f t="shared" si="15"/>
        <v>0</v>
      </c>
      <c r="BG165" s="91">
        <f t="shared" si="16"/>
        <v>0</v>
      </c>
      <c r="BH165" s="91">
        <f t="shared" si="17"/>
        <v>0</v>
      </c>
      <c r="BI165" s="91">
        <f t="shared" si="18"/>
        <v>0</v>
      </c>
      <c r="BJ165" s="15" t="s">
        <v>81</v>
      </c>
      <c r="BK165" s="91">
        <f t="shared" si="19"/>
        <v>0</v>
      </c>
      <c r="BL165" s="15" t="s">
        <v>130</v>
      </c>
      <c r="BM165" s="160" t="s">
        <v>260</v>
      </c>
    </row>
    <row r="166" spans="1:65" s="2" customFormat="1" ht="24.2" customHeight="1">
      <c r="A166" s="31"/>
      <c r="B166" s="147"/>
      <c r="C166" s="170" t="s">
        <v>261</v>
      </c>
      <c r="D166" s="170" t="s">
        <v>134</v>
      </c>
      <c r="E166" s="171" t="s">
        <v>262</v>
      </c>
      <c r="F166" s="172" t="s">
        <v>263</v>
      </c>
      <c r="G166" s="173" t="s">
        <v>192</v>
      </c>
      <c r="H166" s="174">
        <v>3</v>
      </c>
      <c r="I166" s="175"/>
      <c r="J166" s="176">
        <f t="shared" si="10"/>
        <v>0</v>
      </c>
      <c r="K166" s="177"/>
      <c r="L166" s="178"/>
      <c r="M166" s="179" t="s">
        <v>1</v>
      </c>
      <c r="N166" s="180" t="s">
        <v>41</v>
      </c>
      <c r="O166" s="57"/>
      <c r="P166" s="158">
        <f t="shared" si="11"/>
        <v>0</v>
      </c>
      <c r="Q166" s="158">
        <v>0.045</v>
      </c>
      <c r="R166" s="158">
        <f t="shared" si="12"/>
        <v>0.135</v>
      </c>
      <c r="S166" s="158">
        <v>0</v>
      </c>
      <c r="T166" s="159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0" t="s">
        <v>137</v>
      </c>
      <c r="AT166" s="160" t="s">
        <v>134</v>
      </c>
      <c r="AU166" s="160" t="s">
        <v>92</v>
      </c>
      <c r="AY166" s="15" t="s">
        <v>123</v>
      </c>
      <c r="BE166" s="91">
        <f t="shared" si="14"/>
        <v>0</v>
      </c>
      <c r="BF166" s="91">
        <f t="shared" si="15"/>
        <v>0</v>
      </c>
      <c r="BG166" s="91">
        <f t="shared" si="16"/>
        <v>0</v>
      </c>
      <c r="BH166" s="91">
        <f t="shared" si="17"/>
        <v>0</v>
      </c>
      <c r="BI166" s="91">
        <f t="shared" si="18"/>
        <v>0</v>
      </c>
      <c r="BJ166" s="15" t="s">
        <v>81</v>
      </c>
      <c r="BK166" s="91">
        <f t="shared" si="19"/>
        <v>0</v>
      </c>
      <c r="BL166" s="15" t="s">
        <v>130</v>
      </c>
      <c r="BM166" s="160" t="s">
        <v>264</v>
      </c>
    </row>
    <row r="167" spans="1:65" s="2" customFormat="1" ht="66.75" customHeight="1">
      <c r="A167" s="31"/>
      <c r="B167" s="147"/>
      <c r="C167" s="170" t="s">
        <v>265</v>
      </c>
      <c r="D167" s="170" t="s">
        <v>134</v>
      </c>
      <c r="E167" s="171" t="s">
        <v>266</v>
      </c>
      <c r="F167" s="172" t="s">
        <v>267</v>
      </c>
      <c r="G167" s="173" t="s">
        <v>192</v>
      </c>
      <c r="H167" s="174">
        <v>1</v>
      </c>
      <c r="I167" s="175"/>
      <c r="J167" s="176">
        <f t="shared" si="10"/>
        <v>0</v>
      </c>
      <c r="K167" s="177"/>
      <c r="L167" s="178"/>
      <c r="M167" s="179" t="s">
        <v>1</v>
      </c>
      <c r="N167" s="180" t="s">
        <v>41</v>
      </c>
      <c r="O167" s="57"/>
      <c r="P167" s="158">
        <f t="shared" si="11"/>
        <v>0</v>
      </c>
      <c r="Q167" s="158">
        <v>0.045</v>
      </c>
      <c r="R167" s="158">
        <f t="shared" si="12"/>
        <v>0.045</v>
      </c>
      <c r="S167" s="158">
        <v>0</v>
      </c>
      <c r="T167" s="159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137</v>
      </c>
      <c r="AT167" s="160" t="s">
        <v>134</v>
      </c>
      <c r="AU167" s="160" t="s">
        <v>92</v>
      </c>
      <c r="AY167" s="15" t="s">
        <v>123</v>
      </c>
      <c r="BE167" s="91">
        <f t="shared" si="14"/>
        <v>0</v>
      </c>
      <c r="BF167" s="91">
        <f t="shared" si="15"/>
        <v>0</v>
      </c>
      <c r="BG167" s="91">
        <f t="shared" si="16"/>
        <v>0</v>
      </c>
      <c r="BH167" s="91">
        <f t="shared" si="17"/>
        <v>0</v>
      </c>
      <c r="BI167" s="91">
        <f t="shared" si="18"/>
        <v>0</v>
      </c>
      <c r="BJ167" s="15" t="s">
        <v>81</v>
      </c>
      <c r="BK167" s="91">
        <f t="shared" si="19"/>
        <v>0</v>
      </c>
      <c r="BL167" s="15" t="s">
        <v>130</v>
      </c>
      <c r="BM167" s="160" t="s">
        <v>268</v>
      </c>
    </row>
    <row r="168" spans="1:65" s="2" customFormat="1" ht="24.2" customHeight="1">
      <c r="A168" s="31"/>
      <c r="B168" s="147"/>
      <c r="C168" s="170" t="s">
        <v>137</v>
      </c>
      <c r="D168" s="170" t="s">
        <v>134</v>
      </c>
      <c r="E168" s="171" t="s">
        <v>269</v>
      </c>
      <c r="F168" s="172" t="s">
        <v>270</v>
      </c>
      <c r="G168" s="173" t="s">
        <v>192</v>
      </c>
      <c r="H168" s="174">
        <v>1</v>
      </c>
      <c r="I168" s="175"/>
      <c r="J168" s="176">
        <f t="shared" si="10"/>
        <v>0</v>
      </c>
      <c r="K168" s="177"/>
      <c r="L168" s="178"/>
      <c r="M168" s="179" t="s">
        <v>1</v>
      </c>
      <c r="N168" s="180" t="s">
        <v>41</v>
      </c>
      <c r="O168" s="57"/>
      <c r="P168" s="158">
        <f t="shared" si="11"/>
        <v>0</v>
      </c>
      <c r="Q168" s="158">
        <v>0.045</v>
      </c>
      <c r="R168" s="158">
        <f t="shared" si="12"/>
        <v>0.045</v>
      </c>
      <c r="S168" s="158">
        <v>0</v>
      </c>
      <c r="T168" s="159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0" t="s">
        <v>137</v>
      </c>
      <c r="AT168" s="160" t="s">
        <v>134</v>
      </c>
      <c r="AU168" s="160" t="s">
        <v>92</v>
      </c>
      <c r="AY168" s="15" t="s">
        <v>123</v>
      </c>
      <c r="BE168" s="91">
        <f t="shared" si="14"/>
        <v>0</v>
      </c>
      <c r="BF168" s="91">
        <f t="shared" si="15"/>
        <v>0</v>
      </c>
      <c r="BG168" s="91">
        <f t="shared" si="16"/>
        <v>0</v>
      </c>
      <c r="BH168" s="91">
        <f t="shared" si="17"/>
        <v>0</v>
      </c>
      <c r="BI168" s="91">
        <f t="shared" si="18"/>
        <v>0</v>
      </c>
      <c r="BJ168" s="15" t="s">
        <v>81</v>
      </c>
      <c r="BK168" s="91">
        <f t="shared" si="19"/>
        <v>0</v>
      </c>
      <c r="BL168" s="15" t="s">
        <v>130</v>
      </c>
      <c r="BM168" s="160" t="s">
        <v>271</v>
      </c>
    </row>
    <row r="169" spans="1:65" s="2" customFormat="1" ht="24.2" customHeight="1">
      <c r="A169" s="31"/>
      <c r="B169" s="147"/>
      <c r="C169" s="170" t="s">
        <v>272</v>
      </c>
      <c r="D169" s="170" t="s">
        <v>134</v>
      </c>
      <c r="E169" s="171" t="s">
        <v>273</v>
      </c>
      <c r="F169" s="172" t="s">
        <v>274</v>
      </c>
      <c r="G169" s="173" t="s">
        <v>192</v>
      </c>
      <c r="H169" s="174">
        <v>1</v>
      </c>
      <c r="I169" s="175"/>
      <c r="J169" s="176">
        <f t="shared" si="10"/>
        <v>0</v>
      </c>
      <c r="K169" s="177"/>
      <c r="L169" s="178"/>
      <c r="M169" s="179" t="s">
        <v>1</v>
      </c>
      <c r="N169" s="180" t="s">
        <v>41</v>
      </c>
      <c r="O169" s="57"/>
      <c r="P169" s="158">
        <f t="shared" si="11"/>
        <v>0</v>
      </c>
      <c r="Q169" s="158">
        <v>0.045</v>
      </c>
      <c r="R169" s="158">
        <f t="shared" si="12"/>
        <v>0.045</v>
      </c>
      <c r="S169" s="158">
        <v>0</v>
      </c>
      <c r="T169" s="159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0" t="s">
        <v>137</v>
      </c>
      <c r="AT169" s="160" t="s">
        <v>134</v>
      </c>
      <c r="AU169" s="160" t="s">
        <v>92</v>
      </c>
      <c r="AY169" s="15" t="s">
        <v>123</v>
      </c>
      <c r="BE169" s="91">
        <f t="shared" si="14"/>
        <v>0</v>
      </c>
      <c r="BF169" s="91">
        <f t="shared" si="15"/>
        <v>0</v>
      </c>
      <c r="BG169" s="91">
        <f t="shared" si="16"/>
        <v>0</v>
      </c>
      <c r="BH169" s="91">
        <f t="shared" si="17"/>
        <v>0</v>
      </c>
      <c r="BI169" s="91">
        <f t="shared" si="18"/>
        <v>0</v>
      </c>
      <c r="BJ169" s="15" t="s">
        <v>81</v>
      </c>
      <c r="BK169" s="91">
        <f t="shared" si="19"/>
        <v>0</v>
      </c>
      <c r="BL169" s="15" t="s">
        <v>130</v>
      </c>
      <c r="BM169" s="160" t="s">
        <v>275</v>
      </c>
    </row>
    <row r="170" spans="1:65" s="2" customFormat="1" ht="16.5" customHeight="1">
      <c r="A170" s="31"/>
      <c r="B170" s="147"/>
      <c r="C170" s="170" t="s">
        <v>276</v>
      </c>
      <c r="D170" s="170" t="s">
        <v>134</v>
      </c>
      <c r="E170" s="171" t="s">
        <v>277</v>
      </c>
      <c r="F170" s="172" t="s">
        <v>278</v>
      </c>
      <c r="G170" s="173" t="s">
        <v>192</v>
      </c>
      <c r="H170" s="174">
        <v>3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41</v>
      </c>
      <c r="O170" s="57"/>
      <c r="P170" s="158">
        <f t="shared" si="11"/>
        <v>0</v>
      </c>
      <c r="Q170" s="158">
        <v>0.045</v>
      </c>
      <c r="R170" s="158">
        <f t="shared" si="12"/>
        <v>0.135</v>
      </c>
      <c r="S170" s="158">
        <v>0</v>
      </c>
      <c r="T170" s="159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137</v>
      </c>
      <c r="AT170" s="160" t="s">
        <v>134</v>
      </c>
      <c r="AU170" s="160" t="s">
        <v>92</v>
      </c>
      <c r="AY170" s="15" t="s">
        <v>123</v>
      </c>
      <c r="BE170" s="91">
        <f t="shared" si="14"/>
        <v>0</v>
      </c>
      <c r="BF170" s="91">
        <f t="shared" si="15"/>
        <v>0</v>
      </c>
      <c r="BG170" s="91">
        <f t="shared" si="16"/>
        <v>0</v>
      </c>
      <c r="BH170" s="91">
        <f t="shared" si="17"/>
        <v>0</v>
      </c>
      <c r="BI170" s="91">
        <f t="shared" si="18"/>
        <v>0</v>
      </c>
      <c r="BJ170" s="15" t="s">
        <v>81</v>
      </c>
      <c r="BK170" s="91">
        <f t="shared" si="19"/>
        <v>0</v>
      </c>
      <c r="BL170" s="15" t="s">
        <v>130</v>
      </c>
      <c r="BM170" s="160" t="s">
        <v>279</v>
      </c>
    </row>
    <row r="171" spans="1:65" s="2" customFormat="1" ht="24.2" customHeight="1">
      <c r="A171" s="31"/>
      <c r="B171" s="147"/>
      <c r="C171" s="170" t="s">
        <v>280</v>
      </c>
      <c r="D171" s="170" t="s">
        <v>134</v>
      </c>
      <c r="E171" s="171" t="s">
        <v>281</v>
      </c>
      <c r="F171" s="172" t="s">
        <v>282</v>
      </c>
      <c r="G171" s="173" t="s">
        <v>192</v>
      </c>
      <c r="H171" s="174">
        <v>1</v>
      </c>
      <c r="I171" s="175"/>
      <c r="J171" s="176">
        <f t="shared" si="10"/>
        <v>0</v>
      </c>
      <c r="K171" s="177"/>
      <c r="L171" s="178"/>
      <c r="M171" s="179" t="s">
        <v>1</v>
      </c>
      <c r="N171" s="180" t="s">
        <v>41</v>
      </c>
      <c r="O171" s="57"/>
      <c r="P171" s="158">
        <f t="shared" si="11"/>
        <v>0</v>
      </c>
      <c r="Q171" s="158">
        <v>0.045</v>
      </c>
      <c r="R171" s="158">
        <f t="shared" si="12"/>
        <v>0.045</v>
      </c>
      <c r="S171" s="158">
        <v>0</v>
      </c>
      <c r="T171" s="159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0" t="s">
        <v>137</v>
      </c>
      <c r="AT171" s="160" t="s">
        <v>134</v>
      </c>
      <c r="AU171" s="160" t="s">
        <v>92</v>
      </c>
      <c r="AY171" s="15" t="s">
        <v>123</v>
      </c>
      <c r="BE171" s="91">
        <f t="shared" si="14"/>
        <v>0</v>
      </c>
      <c r="BF171" s="91">
        <f t="shared" si="15"/>
        <v>0</v>
      </c>
      <c r="BG171" s="91">
        <f t="shared" si="16"/>
        <v>0</v>
      </c>
      <c r="BH171" s="91">
        <f t="shared" si="17"/>
        <v>0</v>
      </c>
      <c r="BI171" s="91">
        <f t="shared" si="18"/>
        <v>0</v>
      </c>
      <c r="BJ171" s="15" t="s">
        <v>81</v>
      </c>
      <c r="BK171" s="91">
        <f t="shared" si="19"/>
        <v>0</v>
      </c>
      <c r="BL171" s="15" t="s">
        <v>130</v>
      </c>
      <c r="BM171" s="160" t="s">
        <v>283</v>
      </c>
    </row>
    <row r="172" spans="1:65" s="2" customFormat="1" ht="55.5" customHeight="1">
      <c r="A172" s="31"/>
      <c r="B172" s="147"/>
      <c r="C172" s="170" t="s">
        <v>284</v>
      </c>
      <c r="D172" s="170" t="s">
        <v>134</v>
      </c>
      <c r="E172" s="171" t="s">
        <v>285</v>
      </c>
      <c r="F172" s="172" t="s">
        <v>286</v>
      </c>
      <c r="G172" s="173" t="s">
        <v>192</v>
      </c>
      <c r="H172" s="174">
        <v>1</v>
      </c>
      <c r="I172" s="175"/>
      <c r="J172" s="176">
        <f t="shared" si="10"/>
        <v>0</v>
      </c>
      <c r="K172" s="177"/>
      <c r="L172" s="178"/>
      <c r="M172" s="179" t="s">
        <v>1</v>
      </c>
      <c r="N172" s="180" t="s">
        <v>41</v>
      </c>
      <c r="O172" s="57"/>
      <c r="P172" s="158">
        <f t="shared" si="11"/>
        <v>0</v>
      </c>
      <c r="Q172" s="158">
        <v>0.045</v>
      </c>
      <c r="R172" s="158">
        <f t="shared" si="12"/>
        <v>0.045</v>
      </c>
      <c r="S172" s="158">
        <v>0</v>
      </c>
      <c r="T172" s="159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137</v>
      </c>
      <c r="AT172" s="160" t="s">
        <v>134</v>
      </c>
      <c r="AU172" s="160" t="s">
        <v>92</v>
      </c>
      <c r="AY172" s="15" t="s">
        <v>123</v>
      </c>
      <c r="BE172" s="91">
        <f t="shared" si="14"/>
        <v>0</v>
      </c>
      <c r="BF172" s="91">
        <f t="shared" si="15"/>
        <v>0</v>
      </c>
      <c r="BG172" s="91">
        <f t="shared" si="16"/>
        <v>0</v>
      </c>
      <c r="BH172" s="91">
        <f t="shared" si="17"/>
        <v>0</v>
      </c>
      <c r="BI172" s="91">
        <f t="shared" si="18"/>
        <v>0</v>
      </c>
      <c r="BJ172" s="15" t="s">
        <v>81</v>
      </c>
      <c r="BK172" s="91">
        <f t="shared" si="19"/>
        <v>0</v>
      </c>
      <c r="BL172" s="15" t="s">
        <v>130</v>
      </c>
      <c r="BM172" s="160" t="s">
        <v>287</v>
      </c>
    </row>
    <row r="173" spans="1:65" s="2" customFormat="1" ht="55.5" customHeight="1">
      <c r="A173" s="31"/>
      <c r="B173" s="147"/>
      <c r="C173" s="148" t="s">
        <v>288</v>
      </c>
      <c r="D173" s="148" t="s">
        <v>126</v>
      </c>
      <c r="E173" s="149" t="s">
        <v>289</v>
      </c>
      <c r="F173" s="150" t="s">
        <v>290</v>
      </c>
      <c r="G173" s="151" t="s">
        <v>192</v>
      </c>
      <c r="H173" s="152">
        <v>1</v>
      </c>
      <c r="I173" s="153"/>
      <c r="J173" s="154">
        <f t="shared" si="10"/>
        <v>0</v>
      </c>
      <c r="K173" s="155"/>
      <c r="L173" s="32"/>
      <c r="M173" s="156" t="s">
        <v>1</v>
      </c>
      <c r="N173" s="157" t="s">
        <v>41</v>
      </c>
      <c r="O173" s="57"/>
      <c r="P173" s="158">
        <f t="shared" si="11"/>
        <v>0</v>
      </c>
      <c r="Q173" s="158">
        <v>0.00332</v>
      </c>
      <c r="R173" s="158">
        <f t="shared" si="12"/>
        <v>0.00332</v>
      </c>
      <c r="S173" s="158">
        <v>0</v>
      </c>
      <c r="T173" s="159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0" t="s">
        <v>130</v>
      </c>
      <c r="AT173" s="160" t="s">
        <v>126</v>
      </c>
      <c r="AU173" s="160" t="s">
        <v>92</v>
      </c>
      <c r="AY173" s="15" t="s">
        <v>123</v>
      </c>
      <c r="BE173" s="91">
        <f t="shared" si="14"/>
        <v>0</v>
      </c>
      <c r="BF173" s="91">
        <f t="shared" si="15"/>
        <v>0</v>
      </c>
      <c r="BG173" s="91">
        <f t="shared" si="16"/>
        <v>0</v>
      </c>
      <c r="BH173" s="91">
        <f t="shared" si="17"/>
        <v>0</v>
      </c>
      <c r="BI173" s="91">
        <f t="shared" si="18"/>
        <v>0</v>
      </c>
      <c r="BJ173" s="15" t="s">
        <v>81</v>
      </c>
      <c r="BK173" s="91">
        <f t="shared" si="19"/>
        <v>0</v>
      </c>
      <c r="BL173" s="15" t="s">
        <v>130</v>
      </c>
      <c r="BM173" s="160" t="s">
        <v>291</v>
      </c>
    </row>
    <row r="174" spans="1:65" s="2" customFormat="1" ht="16.5" customHeight="1">
      <c r="A174" s="31"/>
      <c r="B174" s="147"/>
      <c r="C174" s="148" t="s">
        <v>292</v>
      </c>
      <c r="D174" s="148" t="s">
        <v>126</v>
      </c>
      <c r="E174" s="149" t="s">
        <v>293</v>
      </c>
      <c r="F174" s="150" t="s">
        <v>294</v>
      </c>
      <c r="G174" s="151" t="s">
        <v>192</v>
      </c>
      <c r="H174" s="152">
        <v>1</v>
      </c>
      <c r="I174" s="153"/>
      <c r="J174" s="154">
        <f t="shared" si="10"/>
        <v>0</v>
      </c>
      <c r="K174" s="155"/>
      <c r="L174" s="32"/>
      <c r="M174" s="156" t="s">
        <v>1</v>
      </c>
      <c r="N174" s="157" t="s">
        <v>41</v>
      </c>
      <c r="O174" s="57"/>
      <c r="P174" s="158">
        <f t="shared" si="11"/>
        <v>0</v>
      </c>
      <c r="Q174" s="158">
        <v>0.00332</v>
      </c>
      <c r="R174" s="158">
        <f t="shared" si="12"/>
        <v>0.00332</v>
      </c>
      <c r="S174" s="158">
        <v>0</v>
      </c>
      <c r="T174" s="159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0" t="s">
        <v>130</v>
      </c>
      <c r="AT174" s="160" t="s">
        <v>126</v>
      </c>
      <c r="AU174" s="160" t="s">
        <v>92</v>
      </c>
      <c r="AY174" s="15" t="s">
        <v>123</v>
      </c>
      <c r="BE174" s="91">
        <f t="shared" si="14"/>
        <v>0</v>
      </c>
      <c r="BF174" s="91">
        <f t="shared" si="15"/>
        <v>0</v>
      </c>
      <c r="BG174" s="91">
        <f t="shared" si="16"/>
        <v>0</v>
      </c>
      <c r="BH174" s="91">
        <f t="shared" si="17"/>
        <v>0</v>
      </c>
      <c r="BI174" s="91">
        <f t="shared" si="18"/>
        <v>0</v>
      </c>
      <c r="BJ174" s="15" t="s">
        <v>81</v>
      </c>
      <c r="BK174" s="91">
        <f t="shared" si="19"/>
        <v>0</v>
      </c>
      <c r="BL174" s="15" t="s">
        <v>130</v>
      </c>
      <c r="BM174" s="160" t="s">
        <v>295</v>
      </c>
    </row>
    <row r="175" spans="1:65" s="2" customFormat="1" ht="16.5" customHeight="1">
      <c r="A175" s="31"/>
      <c r="B175" s="147"/>
      <c r="C175" s="148" t="s">
        <v>296</v>
      </c>
      <c r="D175" s="148" t="s">
        <v>126</v>
      </c>
      <c r="E175" s="149" t="s">
        <v>297</v>
      </c>
      <c r="F175" s="150" t="s">
        <v>298</v>
      </c>
      <c r="G175" s="151" t="s">
        <v>192</v>
      </c>
      <c r="H175" s="152">
        <v>1</v>
      </c>
      <c r="I175" s="153"/>
      <c r="J175" s="154">
        <f t="shared" si="10"/>
        <v>0</v>
      </c>
      <c r="K175" s="155"/>
      <c r="L175" s="32"/>
      <c r="M175" s="156" t="s">
        <v>1</v>
      </c>
      <c r="N175" s="157" t="s">
        <v>41</v>
      </c>
      <c r="O175" s="57"/>
      <c r="P175" s="158">
        <f t="shared" si="11"/>
        <v>0</v>
      </c>
      <c r="Q175" s="158">
        <v>0.00332</v>
      </c>
      <c r="R175" s="158">
        <f t="shared" si="12"/>
        <v>0.00332</v>
      </c>
      <c r="S175" s="158">
        <v>0</v>
      </c>
      <c r="T175" s="159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0" t="s">
        <v>130</v>
      </c>
      <c r="AT175" s="160" t="s">
        <v>126</v>
      </c>
      <c r="AU175" s="160" t="s">
        <v>92</v>
      </c>
      <c r="AY175" s="15" t="s">
        <v>123</v>
      </c>
      <c r="BE175" s="91">
        <f t="shared" si="14"/>
        <v>0</v>
      </c>
      <c r="BF175" s="91">
        <f t="shared" si="15"/>
        <v>0</v>
      </c>
      <c r="BG175" s="91">
        <f t="shared" si="16"/>
        <v>0</v>
      </c>
      <c r="BH175" s="91">
        <f t="shared" si="17"/>
        <v>0</v>
      </c>
      <c r="BI175" s="91">
        <f t="shared" si="18"/>
        <v>0</v>
      </c>
      <c r="BJ175" s="15" t="s">
        <v>81</v>
      </c>
      <c r="BK175" s="91">
        <f t="shared" si="19"/>
        <v>0</v>
      </c>
      <c r="BL175" s="15" t="s">
        <v>130</v>
      </c>
      <c r="BM175" s="160" t="s">
        <v>299</v>
      </c>
    </row>
    <row r="176" spans="1:65" s="2" customFormat="1" ht="16.5" customHeight="1">
      <c r="A176" s="31"/>
      <c r="B176" s="147"/>
      <c r="C176" s="148" t="s">
        <v>300</v>
      </c>
      <c r="D176" s="148" t="s">
        <v>126</v>
      </c>
      <c r="E176" s="149" t="s">
        <v>301</v>
      </c>
      <c r="F176" s="150" t="s">
        <v>302</v>
      </c>
      <c r="G176" s="151" t="s">
        <v>192</v>
      </c>
      <c r="H176" s="152">
        <v>1</v>
      </c>
      <c r="I176" s="153"/>
      <c r="J176" s="154">
        <f t="shared" si="10"/>
        <v>0</v>
      </c>
      <c r="K176" s="155"/>
      <c r="L176" s="32"/>
      <c r="M176" s="156" t="s">
        <v>1</v>
      </c>
      <c r="N176" s="157" t="s">
        <v>41</v>
      </c>
      <c r="O176" s="57"/>
      <c r="P176" s="158">
        <f t="shared" si="11"/>
        <v>0</v>
      </c>
      <c r="Q176" s="158">
        <v>0.00332</v>
      </c>
      <c r="R176" s="158">
        <f t="shared" si="12"/>
        <v>0.00332</v>
      </c>
      <c r="S176" s="158">
        <v>0</v>
      </c>
      <c r="T176" s="159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130</v>
      </c>
      <c r="AT176" s="160" t="s">
        <v>126</v>
      </c>
      <c r="AU176" s="160" t="s">
        <v>92</v>
      </c>
      <c r="AY176" s="15" t="s">
        <v>123</v>
      </c>
      <c r="BE176" s="91">
        <f t="shared" si="14"/>
        <v>0</v>
      </c>
      <c r="BF176" s="91">
        <f t="shared" si="15"/>
        <v>0</v>
      </c>
      <c r="BG176" s="91">
        <f t="shared" si="16"/>
        <v>0</v>
      </c>
      <c r="BH176" s="91">
        <f t="shared" si="17"/>
        <v>0</v>
      </c>
      <c r="BI176" s="91">
        <f t="shared" si="18"/>
        <v>0</v>
      </c>
      <c r="BJ176" s="15" t="s">
        <v>81</v>
      </c>
      <c r="BK176" s="91">
        <f t="shared" si="19"/>
        <v>0</v>
      </c>
      <c r="BL176" s="15" t="s">
        <v>130</v>
      </c>
      <c r="BM176" s="160" t="s">
        <v>303</v>
      </c>
    </row>
    <row r="177" spans="1:65" s="2" customFormat="1" ht="44.25" customHeight="1">
      <c r="A177" s="31"/>
      <c r="B177" s="147"/>
      <c r="C177" s="148" t="s">
        <v>304</v>
      </c>
      <c r="D177" s="148" t="s">
        <v>126</v>
      </c>
      <c r="E177" s="149" t="s">
        <v>305</v>
      </c>
      <c r="F177" s="150" t="s">
        <v>306</v>
      </c>
      <c r="G177" s="151" t="s">
        <v>192</v>
      </c>
      <c r="H177" s="152">
        <v>1</v>
      </c>
      <c r="I177" s="153"/>
      <c r="J177" s="154">
        <f t="shared" si="10"/>
        <v>0</v>
      </c>
      <c r="K177" s="155"/>
      <c r="L177" s="32"/>
      <c r="M177" s="156" t="s">
        <v>1</v>
      </c>
      <c r="N177" s="157" t="s">
        <v>41</v>
      </c>
      <c r="O177" s="57"/>
      <c r="P177" s="158">
        <f t="shared" si="11"/>
        <v>0</v>
      </c>
      <c r="Q177" s="158">
        <v>0.00332</v>
      </c>
      <c r="R177" s="158">
        <f t="shared" si="12"/>
        <v>0.00332</v>
      </c>
      <c r="S177" s="158">
        <v>0</v>
      </c>
      <c r="T177" s="159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130</v>
      </c>
      <c r="AT177" s="160" t="s">
        <v>126</v>
      </c>
      <c r="AU177" s="160" t="s">
        <v>92</v>
      </c>
      <c r="AY177" s="15" t="s">
        <v>123</v>
      </c>
      <c r="BE177" s="91">
        <f t="shared" si="14"/>
        <v>0</v>
      </c>
      <c r="BF177" s="91">
        <f t="shared" si="15"/>
        <v>0</v>
      </c>
      <c r="BG177" s="91">
        <f t="shared" si="16"/>
        <v>0</v>
      </c>
      <c r="BH177" s="91">
        <f t="shared" si="17"/>
        <v>0</v>
      </c>
      <c r="BI177" s="91">
        <f t="shared" si="18"/>
        <v>0</v>
      </c>
      <c r="BJ177" s="15" t="s">
        <v>81</v>
      </c>
      <c r="BK177" s="91">
        <f t="shared" si="19"/>
        <v>0</v>
      </c>
      <c r="BL177" s="15" t="s">
        <v>130</v>
      </c>
      <c r="BM177" s="160" t="s">
        <v>307</v>
      </c>
    </row>
    <row r="178" spans="1:65" s="2" customFormat="1" ht="66.75" customHeight="1">
      <c r="A178" s="31"/>
      <c r="B178" s="147"/>
      <c r="C178" s="170" t="s">
        <v>308</v>
      </c>
      <c r="D178" s="170" t="s">
        <v>134</v>
      </c>
      <c r="E178" s="171" t="s">
        <v>309</v>
      </c>
      <c r="F178" s="172" t="s">
        <v>310</v>
      </c>
      <c r="G178" s="173" t="s">
        <v>192</v>
      </c>
      <c r="H178" s="174">
        <v>1</v>
      </c>
      <c r="I178" s="175"/>
      <c r="J178" s="176">
        <f t="shared" si="10"/>
        <v>0</v>
      </c>
      <c r="K178" s="177"/>
      <c r="L178" s="178"/>
      <c r="M178" s="179" t="s">
        <v>1</v>
      </c>
      <c r="N178" s="180" t="s">
        <v>41</v>
      </c>
      <c r="O178" s="57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0" t="s">
        <v>137</v>
      </c>
      <c r="AT178" s="160" t="s">
        <v>134</v>
      </c>
      <c r="AU178" s="160" t="s">
        <v>92</v>
      </c>
      <c r="AY178" s="15" t="s">
        <v>123</v>
      </c>
      <c r="BE178" s="91">
        <f t="shared" si="14"/>
        <v>0</v>
      </c>
      <c r="BF178" s="91">
        <f t="shared" si="15"/>
        <v>0</v>
      </c>
      <c r="BG178" s="91">
        <f t="shared" si="16"/>
        <v>0</v>
      </c>
      <c r="BH178" s="91">
        <f t="shared" si="17"/>
        <v>0</v>
      </c>
      <c r="BI178" s="91">
        <f t="shared" si="18"/>
        <v>0</v>
      </c>
      <c r="BJ178" s="15" t="s">
        <v>81</v>
      </c>
      <c r="BK178" s="91">
        <f t="shared" si="19"/>
        <v>0</v>
      </c>
      <c r="BL178" s="15" t="s">
        <v>130</v>
      </c>
      <c r="BM178" s="160" t="s">
        <v>311</v>
      </c>
    </row>
    <row r="179" spans="1:65" s="2" customFormat="1" ht="24.2" customHeight="1">
      <c r="A179" s="31"/>
      <c r="B179" s="147"/>
      <c r="C179" s="148" t="s">
        <v>312</v>
      </c>
      <c r="D179" s="148" t="s">
        <v>126</v>
      </c>
      <c r="E179" s="149" t="s">
        <v>313</v>
      </c>
      <c r="F179" s="150" t="s">
        <v>314</v>
      </c>
      <c r="G179" s="151" t="s">
        <v>192</v>
      </c>
      <c r="H179" s="152">
        <v>2</v>
      </c>
      <c r="I179" s="153"/>
      <c r="J179" s="154">
        <f t="shared" si="10"/>
        <v>0</v>
      </c>
      <c r="K179" s="155"/>
      <c r="L179" s="32"/>
      <c r="M179" s="156" t="s">
        <v>1</v>
      </c>
      <c r="N179" s="157" t="s">
        <v>41</v>
      </c>
      <c r="O179" s="57"/>
      <c r="P179" s="158">
        <f t="shared" si="11"/>
        <v>0</v>
      </c>
      <c r="Q179" s="158">
        <v>0.00332</v>
      </c>
      <c r="R179" s="158">
        <f t="shared" si="12"/>
        <v>0.00664</v>
      </c>
      <c r="S179" s="158">
        <v>0</v>
      </c>
      <c r="T179" s="159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130</v>
      </c>
      <c r="AT179" s="160" t="s">
        <v>126</v>
      </c>
      <c r="AU179" s="160" t="s">
        <v>92</v>
      </c>
      <c r="AY179" s="15" t="s">
        <v>123</v>
      </c>
      <c r="BE179" s="91">
        <f t="shared" si="14"/>
        <v>0</v>
      </c>
      <c r="BF179" s="91">
        <f t="shared" si="15"/>
        <v>0</v>
      </c>
      <c r="BG179" s="91">
        <f t="shared" si="16"/>
        <v>0</v>
      </c>
      <c r="BH179" s="91">
        <f t="shared" si="17"/>
        <v>0</v>
      </c>
      <c r="BI179" s="91">
        <f t="shared" si="18"/>
        <v>0</v>
      </c>
      <c r="BJ179" s="15" t="s">
        <v>81</v>
      </c>
      <c r="BK179" s="91">
        <f t="shared" si="19"/>
        <v>0</v>
      </c>
      <c r="BL179" s="15" t="s">
        <v>130</v>
      </c>
      <c r="BM179" s="160" t="s">
        <v>315</v>
      </c>
    </row>
    <row r="180" spans="1:65" s="2" customFormat="1" ht="24.2" customHeight="1">
      <c r="A180" s="31"/>
      <c r="B180" s="147"/>
      <c r="C180" s="148" t="s">
        <v>316</v>
      </c>
      <c r="D180" s="148" t="s">
        <v>126</v>
      </c>
      <c r="E180" s="149" t="s">
        <v>317</v>
      </c>
      <c r="F180" s="150" t="s">
        <v>318</v>
      </c>
      <c r="G180" s="151" t="s">
        <v>192</v>
      </c>
      <c r="H180" s="152">
        <v>2</v>
      </c>
      <c r="I180" s="153"/>
      <c r="J180" s="154">
        <f t="shared" si="10"/>
        <v>0</v>
      </c>
      <c r="K180" s="155"/>
      <c r="L180" s="32"/>
      <c r="M180" s="156" t="s">
        <v>1</v>
      </c>
      <c r="N180" s="157" t="s">
        <v>41</v>
      </c>
      <c r="O180" s="57"/>
      <c r="P180" s="158">
        <f t="shared" si="11"/>
        <v>0</v>
      </c>
      <c r="Q180" s="158">
        <v>0.00332</v>
      </c>
      <c r="R180" s="158">
        <f t="shared" si="12"/>
        <v>0.00664</v>
      </c>
      <c r="S180" s="158">
        <v>0</v>
      </c>
      <c r="T180" s="159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0" t="s">
        <v>130</v>
      </c>
      <c r="AT180" s="160" t="s">
        <v>126</v>
      </c>
      <c r="AU180" s="160" t="s">
        <v>92</v>
      </c>
      <c r="AY180" s="15" t="s">
        <v>123</v>
      </c>
      <c r="BE180" s="91">
        <f t="shared" si="14"/>
        <v>0</v>
      </c>
      <c r="BF180" s="91">
        <f t="shared" si="15"/>
        <v>0</v>
      </c>
      <c r="BG180" s="91">
        <f t="shared" si="16"/>
        <v>0</v>
      </c>
      <c r="BH180" s="91">
        <f t="shared" si="17"/>
        <v>0</v>
      </c>
      <c r="BI180" s="91">
        <f t="shared" si="18"/>
        <v>0</v>
      </c>
      <c r="BJ180" s="15" t="s">
        <v>81</v>
      </c>
      <c r="BK180" s="91">
        <f t="shared" si="19"/>
        <v>0</v>
      </c>
      <c r="BL180" s="15" t="s">
        <v>130</v>
      </c>
      <c r="BM180" s="160" t="s">
        <v>319</v>
      </c>
    </row>
    <row r="181" spans="1:65" s="2" customFormat="1" ht="21.75" customHeight="1">
      <c r="A181" s="31"/>
      <c r="B181" s="147"/>
      <c r="C181" s="148" t="s">
        <v>320</v>
      </c>
      <c r="D181" s="148" t="s">
        <v>126</v>
      </c>
      <c r="E181" s="149" t="s">
        <v>321</v>
      </c>
      <c r="F181" s="150" t="s">
        <v>322</v>
      </c>
      <c r="G181" s="151" t="s">
        <v>192</v>
      </c>
      <c r="H181" s="152">
        <v>2</v>
      </c>
      <c r="I181" s="153"/>
      <c r="J181" s="154">
        <f t="shared" si="10"/>
        <v>0</v>
      </c>
      <c r="K181" s="155"/>
      <c r="L181" s="32"/>
      <c r="M181" s="156" t="s">
        <v>1</v>
      </c>
      <c r="N181" s="157" t="s">
        <v>41</v>
      </c>
      <c r="O181" s="57"/>
      <c r="P181" s="158">
        <f t="shared" si="11"/>
        <v>0</v>
      </c>
      <c r="Q181" s="158">
        <v>0.00332</v>
      </c>
      <c r="R181" s="158">
        <f t="shared" si="12"/>
        <v>0.00664</v>
      </c>
      <c r="S181" s="158">
        <v>0</v>
      </c>
      <c r="T181" s="159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0" t="s">
        <v>130</v>
      </c>
      <c r="AT181" s="160" t="s">
        <v>126</v>
      </c>
      <c r="AU181" s="160" t="s">
        <v>92</v>
      </c>
      <c r="AY181" s="15" t="s">
        <v>123</v>
      </c>
      <c r="BE181" s="91">
        <f t="shared" si="14"/>
        <v>0</v>
      </c>
      <c r="BF181" s="91">
        <f t="shared" si="15"/>
        <v>0</v>
      </c>
      <c r="BG181" s="91">
        <f t="shared" si="16"/>
        <v>0</v>
      </c>
      <c r="BH181" s="91">
        <f t="shared" si="17"/>
        <v>0</v>
      </c>
      <c r="BI181" s="91">
        <f t="shared" si="18"/>
        <v>0</v>
      </c>
      <c r="BJ181" s="15" t="s">
        <v>81</v>
      </c>
      <c r="BK181" s="91">
        <f t="shared" si="19"/>
        <v>0</v>
      </c>
      <c r="BL181" s="15" t="s">
        <v>130</v>
      </c>
      <c r="BM181" s="160" t="s">
        <v>323</v>
      </c>
    </row>
    <row r="182" spans="1:65" s="2" customFormat="1" ht="24.2" customHeight="1">
      <c r="A182" s="31"/>
      <c r="B182" s="147"/>
      <c r="C182" s="148" t="s">
        <v>324</v>
      </c>
      <c r="D182" s="148" t="s">
        <v>126</v>
      </c>
      <c r="E182" s="149" t="s">
        <v>325</v>
      </c>
      <c r="F182" s="150" t="s">
        <v>326</v>
      </c>
      <c r="G182" s="151" t="s">
        <v>192</v>
      </c>
      <c r="H182" s="152">
        <v>1</v>
      </c>
      <c r="I182" s="153"/>
      <c r="J182" s="154">
        <f t="shared" si="10"/>
        <v>0</v>
      </c>
      <c r="K182" s="155"/>
      <c r="L182" s="32"/>
      <c r="M182" s="156" t="s">
        <v>1</v>
      </c>
      <c r="N182" s="157" t="s">
        <v>41</v>
      </c>
      <c r="O182" s="57"/>
      <c r="P182" s="158">
        <f t="shared" si="11"/>
        <v>0</v>
      </c>
      <c r="Q182" s="158">
        <v>0.00332</v>
      </c>
      <c r="R182" s="158">
        <f t="shared" si="12"/>
        <v>0.00332</v>
      </c>
      <c r="S182" s="158">
        <v>0</v>
      </c>
      <c r="T182" s="159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0" t="s">
        <v>130</v>
      </c>
      <c r="AT182" s="160" t="s">
        <v>126</v>
      </c>
      <c r="AU182" s="160" t="s">
        <v>92</v>
      </c>
      <c r="AY182" s="15" t="s">
        <v>123</v>
      </c>
      <c r="BE182" s="91">
        <f t="shared" si="14"/>
        <v>0</v>
      </c>
      <c r="BF182" s="91">
        <f t="shared" si="15"/>
        <v>0</v>
      </c>
      <c r="BG182" s="91">
        <f t="shared" si="16"/>
        <v>0</v>
      </c>
      <c r="BH182" s="91">
        <f t="shared" si="17"/>
        <v>0</v>
      </c>
      <c r="BI182" s="91">
        <f t="shared" si="18"/>
        <v>0</v>
      </c>
      <c r="BJ182" s="15" t="s">
        <v>81</v>
      </c>
      <c r="BK182" s="91">
        <f t="shared" si="19"/>
        <v>0</v>
      </c>
      <c r="BL182" s="15" t="s">
        <v>130</v>
      </c>
      <c r="BM182" s="160" t="s">
        <v>327</v>
      </c>
    </row>
    <row r="183" spans="1:65" s="2" customFormat="1" ht="55.5" customHeight="1">
      <c r="A183" s="31"/>
      <c r="B183" s="147"/>
      <c r="C183" s="170" t="s">
        <v>328</v>
      </c>
      <c r="D183" s="170" t="s">
        <v>134</v>
      </c>
      <c r="E183" s="171" t="s">
        <v>329</v>
      </c>
      <c r="F183" s="172" t="s">
        <v>330</v>
      </c>
      <c r="G183" s="173" t="s">
        <v>192</v>
      </c>
      <c r="H183" s="174">
        <v>2</v>
      </c>
      <c r="I183" s="175"/>
      <c r="J183" s="176">
        <f t="shared" si="10"/>
        <v>0</v>
      </c>
      <c r="K183" s="177"/>
      <c r="L183" s="178"/>
      <c r="M183" s="179" t="s">
        <v>1</v>
      </c>
      <c r="N183" s="180" t="s">
        <v>41</v>
      </c>
      <c r="O183" s="57"/>
      <c r="P183" s="158">
        <f t="shared" si="11"/>
        <v>0</v>
      </c>
      <c r="Q183" s="158">
        <v>0.01</v>
      </c>
      <c r="R183" s="158">
        <f t="shared" si="12"/>
        <v>0.02</v>
      </c>
      <c r="S183" s="158">
        <v>0</v>
      </c>
      <c r="T183" s="159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0" t="s">
        <v>137</v>
      </c>
      <c r="AT183" s="160" t="s">
        <v>134</v>
      </c>
      <c r="AU183" s="160" t="s">
        <v>92</v>
      </c>
      <c r="AY183" s="15" t="s">
        <v>123</v>
      </c>
      <c r="BE183" s="91">
        <f t="shared" si="14"/>
        <v>0</v>
      </c>
      <c r="BF183" s="91">
        <f t="shared" si="15"/>
        <v>0</v>
      </c>
      <c r="BG183" s="91">
        <f t="shared" si="16"/>
        <v>0</v>
      </c>
      <c r="BH183" s="91">
        <f t="shared" si="17"/>
        <v>0</v>
      </c>
      <c r="BI183" s="91">
        <f t="shared" si="18"/>
        <v>0</v>
      </c>
      <c r="BJ183" s="15" t="s">
        <v>81</v>
      </c>
      <c r="BK183" s="91">
        <f t="shared" si="19"/>
        <v>0</v>
      </c>
      <c r="BL183" s="15" t="s">
        <v>130</v>
      </c>
      <c r="BM183" s="160" t="s">
        <v>331</v>
      </c>
    </row>
    <row r="184" spans="1:65" s="2" customFormat="1" ht="16.5" customHeight="1">
      <c r="A184" s="31"/>
      <c r="B184" s="147"/>
      <c r="C184" s="170" t="s">
        <v>332</v>
      </c>
      <c r="D184" s="170" t="s">
        <v>134</v>
      </c>
      <c r="E184" s="171" t="s">
        <v>333</v>
      </c>
      <c r="F184" s="172" t="s">
        <v>334</v>
      </c>
      <c r="G184" s="173" t="s">
        <v>192</v>
      </c>
      <c r="H184" s="174">
        <v>2</v>
      </c>
      <c r="I184" s="175"/>
      <c r="J184" s="176">
        <f t="shared" si="10"/>
        <v>0</v>
      </c>
      <c r="K184" s="177"/>
      <c r="L184" s="178"/>
      <c r="M184" s="179" t="s">
        <v>1</v>
      </c>
      <c r="N184" s="180" t="s">
        <v>41</v>
      </c>
      <c r="O184" s="57"/>
      <c r="P184" s="158">
        <f t="shared" si="11"/>
        <v>0</v>
      </c>
      <c r="Q184" s="158">
        <v>0.01</v>
      </c>
      <c r="R184" s="158">
        <f t="shared" si="12"/>
        <v>0.02</v>
      </c>
      <c r="S184" s="158">
        <v>0</v>
      </c>
      <c r="T184" s="159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0" t="s">
        <v>137</v>
      </c>
      <c r="AT184" s="160" t="s">
        <v>134</v>
      </c>
      <c r="AU184" s="160" t="s">
        <v>92</v>
      </c>
      <c r="AY184" s="15" t="s">
        <v>123</v>
      </c>
      <c r="BE184" s="91">
        <f t="shared" si="14"/>
        <v>0</v>
      </c>
      <c r="BF184" s="91">
        <f t="shared" si="15"/>
        <v>0</v>
      </c>
      <c r="BG184" s="91">
        <f t="shared" si="16"/>
        <v>0</v>
      </c>
      <c r="BH184" s="91">
        <f t="shared" si="17"/>
        <v>0</v>
      </c>
      <c r="BI184" s="91">
        <f t="shared" si="18"/>
        <v>0</v>
      </c>
      <c r="BJ184" s="15" t="s">
        <v>81</v>
      </c>
      <c r="BK184" s="91">
        <f t="shared" si="19"/>
        <v>0</v>
      </c>
      <c r="BL184" s="15" t="s">
        <v>130</v>
      </c>
      <c r="BM184" s="160" t="s">
        <v>335</v>
      </c>
    </row>
    <row r="185" spans="1:65" s="2" customFormat="1" ht="24.2" customHeight="1">
      <c r="A185" s="31"/>
      <c r="B185" s="147"/>
      <c r="C185" s="170" t="s">
        <v>336</v>
      </c>
      <c r="D185" s="170" t="s">
        <v>134</v>
      </c>
      <c r="E185" s="171" t="s">
        <v>337</v>
      </c>
      <c r="F185" s="172" t="s">
        <v>338</v>
      </c>
      <c r="G185" s="173" t="s">
        <v>192</v>
      </c>
      <c r="H185" s="174">
        <v>2</v>
      </c>
      <c r="I185" s="175"/>
      <c r="J185" s="176">
        <f t="shared" si="10"/>
        <v>0</v>
      </c>
      <c r="K185" s="177"/>
      <c r="L185" s="178"/>
      <c r="M185" s="179" t="s">
        <v>1</v>
      </c>
      <c r="N185" s="180" t="s">
        <v>41</v>
      </c>
      <c r="O185" s="57"/>
      <c r="P185" s="158">
        <f t="shared" si="11"/>
        <v>0</v>
      </c>
      <c r="Q185" s="158">
        <v>0.01</v>
      </c>
      <c r="R185" s="158">
        <f t="shared" si="12"/>
        <v>0.02</v>
      </c>
      <c r="S185" s="158">
        <v>0</v>
      </c>
      <c r="T185" s="159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0" t="s">
        <v>137</v>
      </c>
      <c r="AT185" s="160" t="s">
        <v>134</v>
      </c>
      <c r="AU185" s="160" t="s">
        <v>92</v>
      </c>
      <c r="AY185" s="15" t="s">
        <v>123</v>
      </c>
      <c r="BE185" s="91">
        <f t="shared" si="14"/>
        <v>0</v>
      </c>
      <c r="BF185" s="91">
        <f t="shared" si="15"/>
        <v>0</v>
      </c>
      <c r="BG185" s="91">
        <f t="shared" si="16"/>
        <v>0</v>
      </c>
      <c r="BH185" s="91">
        <f t="shared" si="17"/>
        <v>0</v>
      </c>
      <c r="BI185" s="91">
        <f t="shared" si="18"/>
        <v>0</v>
      </c>
      <c r="BJ185" s="15" t="s">
        <v>81</v>
      </c>
      <c r="BK185" s="91">
        <f t="shared" si="19"/>
        <v>0</v>
      </c>
      <c r="BL185" s="15" t="s">
        <v>130</v>
      </c>
      <c r="BM185" s="160" t="s">
        <v>339</v>
      </c>
    </row>
    <row r="186" spans="1:65" s="2" customFormat="1" ht="24.2" customHeight="1">
      <c r="A186" s="31"/>
      <c r="B186" s="147"/>
      <c r="C186" s="170" t="s">
        <v>340</v>
      </c>
      <c r="D186" s="170" t="s">
        <v>134</v>
      </c>
      <c r="E186" s="171" t="s">
        <v>341</v>
      </c>
      <c r="F186" s="172" t="s">
        <v>342</v>
      </c>
      <c r="G186" s="173" t="s">
        <v>192</v>
      </c>
      <c r="H186" s="174">
        <v>4</v>
      </c>
      <c r="I186" s="175"/>
      <c r="J186" s="176">
        <f t="shared" si="10"/>
        <v>0</v>
      </c>
      <c r="K186" s="177"/>
      <c r="L186" s="178"/>
      <c r="M186" s="179" t="s">
        <v>1</v>
      </c>
      <c r="N186" s="180" t="s">
        <v>41</v>
      </c>
      <c r="O186" s="57"/>
      <c r="P186" s="158">
        <f t="shared" si="11"/>
        <v>0</v>
      </c>
      <c r="Q186" s="158">
        <v>0.01</v>
      </c>
      <c r="R186" s="158">
        <f t="shared" si="12"/>
        <v>0.04</v>
      </c>
      <c r="S186" s="158">
        <v>0</v>
      </c>
      <c r="T186" s="159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0" t="s">
        <v>137</v>
      </c>
      <c r="AT186" s="160" t="s">
        <v>134</v>
      </c>
      <c r="AU186" s="160" t="s">
        <v>92</v>
      </c>
      <c r="AY186" s="15" t="s">
        <v>123</v>
      </c>
      <c r="BE186" s="91">
        <f t="shared" si="14"/>
        <v>0</v>
      </c>
      <c r="BF186" s="91">
        <f t="shared" si="15"/>
        <v>0</v>
      </c>
      <c r="BG186" s="91">
        <f t="shared" si="16"/>
        <v>0</v>
      </c>
      <c r="BH186" s="91">
        <f t="shared" si="17"/>
        <v>0</v>
      </c>
      <c r="BI186" s="91">
        <f t="shared" si="18"/>
        <v>0</v>
      </c>
      <c r="BJ186" s="15" t="s">
        <v>81</v>
      </c>
      <c r="BK186" s="91">
        <f t="shared" si="19"/>
        <v>0</v>
      </c>
      <c r="BL186" s="15" t="s">
        <v>130</v>
      </c>
      <c r="BM186" s="160" t="s">
        <v>343</v>
      </c>
    </row>
    <row r="187" spans="1:65" s="2" customFormat="1" ht="24.2" customHeight="1">
      <c r="A187" s="31"/>
      <c r="B187" s="147"/>
      <c r="C187" s="170" t="s">
        <v>344</v>
      </c>
      <c r="D187" s="170" t="s">
        <v>134</v>
      </c>
      <c r="E187" s="171" t="s">
        <v>345</v>
      </c>
      <c r="F187" s="172" t="s">
        <v>346</v>
      </c>
      <c r="G187" s="173" t="s">
        <v>192</v>
      </c>
      <c r="H187" s="174">
        <v>25</v>
      </c>
      <c r="I187" s="175"/>
      <c r="J187" s="176">
        <f t="shared" si="10"/>
        <v>0</v>
      </c>
      <c r="K187" s="177"/>
      <c r="L187" s="178"/>
      <c r="M187" s="179" t="s">
        <v>1</v>
      </c>
      <c r="N187" s="180" t="s">
        <v>41</v>
      </c>
      <c r="O187" s="57"/>
      <c r="P187" s="158">
        <f t="shared" si="11"/>
        <v>0</v>
      </c>
      <c r="Q187" s="158">
        <v>0.01</v>
      </c>
      <c r="R187" s="158">
        <f t="shared" si="12"/>
        <v>0.25</v>
      </c>
      <c r="S187" s="158">
        <v>0</v>
      </c>
      <c r="T187" s="159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0" t="s">
        <v>137</v>
      </c>
      <c r="AT187" s="160" t="s">
        <v>134</v>
      </c>
      <c r="AU187" s="160" t="s">
        <v>92</v>
      </c>
      <c r="AY187" s="15" t="s">
        <v>123</v>
      </c>
      <c r="BE187" s="91">
        <f t="shared" si="14"/>
        <v>0</v>
      </c>
      <c r="BF187" s="91">
        <f t="shared" si="15"/>
        <v>0</v>
      </c>
      <c r="BG187" s="91">
        <f t="shared" si="16"/>
        <v>0</v>
      </c>
      <c r="BH187" s="91">
        <f t="shared" si="17"/>
        <v>0</v>
      </c>
      <c r="BI187" s="91">
        <f t="shared" si="18"/>
        <v>0</v>
      </c>
      <c r="BJ187" s="15" t="s">
        <v>81</v>
      </c>
      <c r="BK187" s="91">
        <f t="shared" si="19"/>
        <v>0</v>
      </c>
      <c r="BL187" s="15" t="s">
        <v>130</v>
      </c>
      <c r="BM187" s="160" t="s">
        <v>347</v>
      </c>
    </row>
    <row r="188" spans="1:65" s="2" customFormat="1" ht="24.2" customHeight="1">
      <c r="A188" s="31"/>
      <c r="B188" s="147"/>
      <c r="C188" s="170" t="s">
        <v>348</v>
      </c>
      <c r="D188" s="170" t="s">
        <v>134</v>
      </c>
      <c r="E188" s="171" t="s">
        <v>349</v>
      </c>
      <c r="F188" s="172" t="s">
        <v>350</v>
      </c>
      <c r="G188" s="173" t="s">
        <v>192</v>
      </c>
      <c r="H188" s="174">
        <v>6</v>
      </c>
      <c r="I188" s="175"/>
      <c r="J188" s="176">
        <f t="shared" si="10"/>
        <v>0</v>
      </c>
      <c r="K188" s="177"/>
      <c r="L188" s="178"/>
      <c r="M188" s="179" t="s">
        <v>1</v>
      </c>
      <c r="N188" s="180" t="s">
        <v>41</v>
      </c>
      <c r="O188" s="57"/>
      <c r="P188" s="158">
        <f t="shared" si="11"/>
        <v>0</v>
      </c>
      <c r="Q188" s="158">
        <v>0.01</v>
      </c>
      <c r="R188" s="158">
        <f t="shared" si="12"/>
        <v>0.06</v>
      </c>
      <c r="S188" s="158">
        <v>0</v>
      </c>
      <c r="T188" s="159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0" t="s">
        <v>137</v>
      </c>
      <c r="AT188" s="160" t="s">
        <v>134</v>
      </c>
      <c r="AU188" s="160" t="s">
        <v>92</v>
      </c>
      <c r="AY188" s="15" t="s">
        <v>123</v>
      </c>
      <c r="BE188" s="91">
        <f t="shared" si="14"/>
        <v>0</v>
      </c>
      <c r="BF188" s="91">
        <f t="shared" si="15"/>
        <v>0</v>
      </c>
      <c r="BG188" s="91">
        <f t="shared" si="16"/>
        <v>0</v>
      </c>
      <c r="BH188" s="91">
        <f t="shared" si="17"/>
        <v>0</v>
      </c>
      <c r="BI188" s="91">
        <f t="shared" si="18"/>
        <v>0</v>
      </c>
      <c r="BJ188" s="15" t="s">
        <v>81</v>
      </c>
      <c r="BK188" s="91">
        <f t="shared" si="19"/>
        <v>0</v>
      </c>
      <c r="BL188" s="15" t="s">
        <v>130</v>
      </c>
      <c r="BM188" s="160" t="s">
        <v>351</v>
      </c>
    </row>
    <row r="189" spans="1:65" s="2" customFormat="1" ht="21.75" customHeight="1">
      <c r="A189" s="31"/>
      <c r="B189" s="147"/>
      <c r="C189" s="148" t="s">
        <v>352</v>
      </c>
      <c r="D189" s="148" t="s">
        <v>126</v>
      </c>
      <c r="E189" s="149" t="s">
        <v>353</v>
      </c>
      <c r="F189" s="150" t="s">
        <v>354</v>
      </c>
      <c r="G189" s="151" t="s">
        <v>355</v>
      </c>
      <c r="H189" s="152">
        <v>1.09</v>
      </c>
      <c r="I189" s="153"/>
      <c r="J189" s="154">
        <f t="shared" si="10"/>
        <v>0</v>
      </c>
      <c r="K189" s="155"/>
      <c r="L189" s="32"/>
      <c r="M189" s="156" t="s">
        <v>1</v>
      </c>
      <c r="N189" s="157" t="s">
        <v>41</v>
      </c>
      <c r="O189" s="57"/>
      <c r="P189" s="158">
        <f t="shared" si="11"/>
        <v>0</v>
      </c>
      <c r="Q189" s="158">
        <v>0</v>
      </c>
      <c r="R189" s="158">
        <f t="shared" si="12"/>
        <v>0</v>
      </c>
      <c r="S189" s="158">
        <v>0</v>
      </c>
      <c r="T189" s="159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130</v>
      </c>
      <c r="AT189" s="160" t="s">
        <v>126</v>
      </c>
      <c r="AU189" s="160" t="s">
        <v>92</v>
      </c>
      <c r="AY189" s="15" t="s">
        <v>123</v>
      </c>
      <c r="BE189" s="91">
        <f t="shared" si="14"/>
        <v>0</v>
      </c>
      <c r="BF189" s="91">
        <f t="shared" si="15"/>
        <v>0</v>
      </c>
      <c r="BG189" s="91">
        <f t="shared" si="16"/>
        <v>0</v>
      </c>
      <c r="BH189" s="91">
        <f t="shared" si="17"/>
        <v>0</v>
      </c>
      <c r="BI189" s="91">
        <f t="shared" si="18"/>
        <v>0</v>
      </c>
      <c r="BJ189" s="15" t="s">
        <v>81</v>
      </c>
      <c r="BK189" s="91">
        <f t="shared" si="19"/>
        <v>0</v>
      </c>
      <c r="BL189" s="15" t="s">
        <v>130</v>
      </c>
      <c r="BM189" s="160" t="s">
        <v>356</v>
      </c>
    </row>
    <row r="190" spans="1:65" s="2" customFormat="1" ht="24.2" customHeight="1">
      <c r="A190" s="31"/>
      <c r="B190" s="147"/>
      <c r="C190" s="148" t="s">
        <v>357</v>
      </c>
      <c r="D190" s="148" t="s">
        <v>126</v>
      </c>
      <c r="E190" s="149" t="s">
        <v>358</v>
      </c>
      <c r="F190" s="150" t="s">
        <v>359</v>
      </c>
      <c r="G190" s="151" t="s">
        <v>355</v>
      </c>
      <c r="H190" s="152">
        <v>1.09</v>
      </c>
      <c r="I190" s="153"/>
      <c r="J190" s="154">
        <f t="shared" si="10"/>
        <v>0</v>
      </c>
      <c r="K190" s="155"/>
      <c r="L190" s="32"/>
      <c r="M190" s="156" t="s">
        <v>1</v>
      </c>
      <c r="N190" s="157" t="s">
        <v>41</v>
      </c>
      <c r="O190" s="57"/>
      <c r="P190" s="158">
        <f t="shared" si="11"/>
        <v>0</v>
      </c>
      <c r="Q190" s="158">
        <v>0</v>
      </c>
      <c r="R190" s="158">
        <f t="shared" si="12"/>
        <v>0</v>
      </c>
      <c r="S190" s="158">
        <v>0</v>
      </c>
      <c r="T190" s="159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0" t="s">
        <v>130</v>
      </c>
      <c r="AT190" s="160" t="s">
        <v>126</v>
      </c>
      <c r="AU190" s="160" t="s">
        <v>92</v>
      </c>
      <c r="AY190" s="15" t="s">
        <v>123</v>
      </c>
      <c r="BE190" s="91">
        <f t="shared" si="14"/>
        <v>0</v>
      </c>
      <c r="BF190" s="91">
        <f t="shared" si="15"/>
        <v>0</v>
      </c>
      <c r="BG190" s="91">
        <f t="shared" si="16"/>
        <v>0</v>
      </c>
      <c r="BH190" s="91">
        <f t="shared" si="17"/>
        <v>0</v>
      </c>
      <c r="BI190" s="91">
        <f t="shared" si="18"/>
        <v>0</v>
      </c>
      <c r="BJ190" s="15" t="s">
        <v>81</v>
      </c>
      <c r="BK190" s="91">
        <f t="shared" si="19"/>
        <v>0</v>
      </c>
      <c r="BL190" s="15" t="s">
        <v>130</v>
      </c>
      <c r="BM190" s="160" t="s">
        <v>360</v>
      </c>
    </row>
    <row r="191" spans="2:63" s="12" customFormat="1" ht="22.9" customHeight="1">
      <c r="B191" s="134"/>
      <c r="D191" s="135" t="s">
        <v>75</v>
      </c>
      <c r="E191" s="145" t="s">
        <v>361</v>
      </c>
      <c r="F191" s="145" t="s">
        <v>362</v>
      </c>
      <c r="I191" s="137"/>
      <c r="J191" s="146">
        <f>BK191</f>
        <v>0</v>
      </c>
      <c r="L191" s="134"/>
      <c r="M191" s="139"/>
      <c r="N191" s="140"/>
      <c r="O191" s="140"/>
      <c r="P191" s="141">
        <f>SUM(P192:P200)</f>
        <v>0</v>
      </c>
      <c r="Q191" s="140"/>
      <c r="R191" s="141">
        <f>SUM(R192:R200)</f>
        <v>0.10848000000000001</v>
      </c>
      <c r="S191" s="140"/>
      <c r="T191" s="142">
        <f>SUM(T192:T200)</f>
        <v>0</v>
      </c>
      <c r="AR191" s="135" t="s">
        <v>92</v>
      </c>
      <c r="AT191" s="143" t="s">
        <v>75</v>
      </c>
      <c r="AU191" s="143" t="s">
        <v>81</v>
      </c>
      <c r="AY191" s="135" t="s">
        <v>123</v>
      </c>
      <c r="BK191" s="144">
        <f>SUM(BK192:BK200)</f>
        <v>0</v>
      </c>
    </row>
    <row r="192" spans="1:65" s="2" customFormat="1" ht="55.5" customHeight="1">
      <c r="A192" s="31"/>
      <c r="B192" s="147"/>
      <c r="C192" s="148" t="s">
        <v>363</v>
      </c>
      <c r="D192" s="148" t="s">
        <v>126</v>
      </c>
      <c r="E192" s="149" t="s">
        <v>364</v>
      </c>
      <c r="F192" s="150" t="s">
        <v>365</v>
      </c>
      <c r="G192" s="151" t="s">
        <v>192</v>
      </c>
      <c r="H192" s="152">
        <v>1</v>
      </c>
      <c r="I192" s="153"/>
      <c r="J192" s="154">
        <f aca="true" t="shared" si="20" ref="J192:J200">ROUND(I192*H192,2)</f>
        <v>0</v>
      </c>
      <c r="K192" s="155"/>
      <c r="L192" s="32"/>
      <c r="M192" s="156" t="s">
        <v>1</v>
      </c>
      <c r="N192" s="157" t="s">
        <v>41</v>
      </c>
      <c r="O192" s="57"/>
      <c r="P192" s="158">
        <f aca="true" t="shared" si="21" ref="P192:P200">O192*H192</f>
        <v>0</v>
      </c>
      <c r="Q192" s="158">
        <v>0.00608</v>
      </c>
      <c r="R192" s="158">
        <f aca="true" t="shared" si="22" ref="R192:R200">Q192*H192</f>
        <v>0.00608</v>
      </c>
      <c r="S192" s="158">
        <v>0</v>
      </c>
      <c r="T192" s="159">
        <f aca="true" t="shared" si="23" ref="T192:T200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130</v>
      </c>
      <c r="AT192" s="160" t="s">
        <v>126</v>
      </c>
      <c r="AU192" s="160" t="s">
        <v>92</v>
      </c>
      <c r="AY192" s="15" t="s">
        <v>123</v>
      </c>
      <c r="BE192" s="91">
        <f aca="true" t="shared" si="24" ref="BE192:BE200">IF(N192="základní",J192,0)</f>
        <v>0</v>
      </c>
      <c r="BF192" s="91">
        <f aca="true" t="shared" si="25" ref="BF192:BF200">IF(N192="snížená",J192,0)</f>
        <v>0</v>
      </c>
      <c r="BG192" s="91">
        <f aca="true" t="shared" si="26" ref="BG192:BG200">IF(N192="zákl. přenesená",J192,0)</f>
        <v>0</v>
      </c>
      <c r="BH192" s="91">
        <f aca="true" t="shared" si="27" ref="BH192:BH200">IF(N192="sníž. přenesená",J192,0)</f>
        <v>0</v>
      </c>
      <c r="BI192" s="91">
        <f aca="true" t="shared" si="28" ref="BI192:BI200">IF(N192="nulová",J192,0)</f>
        <v>0</v>
      </c>
      <c r="BJ192" s="15" t="s">
        <v>81</v>
      </c>
      <c r="BK192" s="91">
        <f aca="true" t="shared" si="29" ref="BK192:BK200">ROUND(I192*H192,2)</f>
        <v>0</v>
      </c>
      <c r="BL192" s="15" t="s">
        <v>130</v>
      </c>
      <c r="BM192" s="160" t="s">
        <v>366</v>
      </c>
    </row>
    <row r="193" spans="1:65" s="2" customFormat="1" ht="55.5" customHeight="1">
      <c r="A193" s="31"/>
      <c r="B193" s="147"/>
      <c r="C193" s="148" t="s">
        <v>367</v>
      </c>
      <c r="D193" s="148" t="s">
        <v>126</v>
      </c>
      <c r="E193" s="149" t="s">
        <v>368</v>
      </c>
      <c r="F193" s="150" t="s">
        <v>369</v>
      </c>
      <c r="G193" s="151" t="s">
        <v>192</v>
      </c>
      <c r="H193" s="152">
        <v>3</v>
      </c>
      <c r="I193" s="153"/>
      <c r="J193" s="154">
        <f t="shared" si="20"/>
        <v>0</v>
      </c>
      <c r="K193" s="155"/>
      <c r="L193" s="32"/>
      <c r="M193" s="156" t="s">
        <v>1</v>
      </c>
      <c r="N193" s="157" t="s">
        <v>41</v>
      </c>
      <c r="O193" s="57"/>
      <c r="P193" s="158">
        <f t="shared" si="21"/>
        <v>0</v>
      </c>
      <c r="Q193" s="158">
        <v>0.00518</v>
      </c>
      <c r="R193" s="158">
        <f t="shared" si="22"/>
        <v>0.015539999999999998</v>
      </c>
      <c r="S193" s="158">
        <v>0</v>
      </c>
      <c r="T193" s="159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0" t="s">
        <v>130</v>
      </c>
      <c r="AT193" s="160" t="s">
        <v>126</v>
      </c>
      <c r="AU193" s="160" t="s">
        <v>92</v>
      </c>
      <c r="AY193" s="15" t="s">
        <v>123</v>
      </c>
      <c r="BE193" s="91">
        <f t="shared" si="24"/>
        <v>0</v>
      </c>
      <c r="BF193" s="91">
        <f t="shared" si="25"/>
        <v>0</v>
      </c>
      <c r="BG193" s="91">
        <f t="shared" si="26"/>
        <v>0</v>
      </c>
      <c r="BH193" s="91">
        <f t="shared" si="27"/>
        <v>0</v>
      </c>
      <c r="BI193" s="91">
        <f t="shared" si="28"/>
        <v>0</v>
      </c>
      <c r="BJ193" s="15" t="s">
        <v>81</v>
      </c>
      <c r="BK193" s="91">
        <f t="shared" si="29"/>
        <v>0</v>
      </c>
      <c r="BL193" s="15" t="s">
        <v>130</v>
      </c>
      <c r="BM193" s="160" t="s">
        <v>370</v>
      </c>
    </row>
    <row r="194" spans="1:65" s="2" customFormat="1" ht="33" customHeight="1">
      <c r="A194" s="31"/>
      <c r="B194" s="147"/>
      <c r="C194" s="148" t="s">
        <v>371</v>
      </c>
      <c r="D194" s="148" t="s">
        <v>126</v>
      </c>
      <c r="E194" s="149" t="s">
        <v>372</v>
      </c>
      <c r="F194" s="150" t="s">
        <v>373</v>
      </c>
      <c r="G194" s="151" t="s">
        <v>192</v>
      </c>
      <c r="H194" s="152">
        <v>1</v>
      </c>
      <c r="I194" s="153"/>
      <c r="J194" s="154">
        <f t="shared" si="20"/>
        <v>0</v>
      </c>
      <c r="K194" s="155"/>
      <c r="L194" s="32"/>
      <c r="M194" s="156" t="s">
        <v>1</v>
      </c>
      <c r="N194" s="157" t="s">
        <v>41</v>
      </c>
      <c r="O194" s="57"/>
      <c r="P194" s="158">
        <f t="shared" si="21"/>
        <v>0</v>
      </c>
      <c r="Q194" s="158">
        <v>0.00124</v>
      </c>
      <c r="R194" s="158">
        <f t="shared" si="22"/>
        <v>0.00124</v>
      </c>
      <c r="S194" s="158">
        <v>0</v>
      </c>
      <c r="T194" s="159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0" t="s">
        <v>130</v>
      </c>
      <c r="AT194" s="160" t="s">
        <v>126</v>
      </c>
      <c r="AU194" s="160" t="s">
        <v>92</v>
      </c>
      <c r="AY194" s="15" t="s">
        <v>123</v>
      </c>
      <c r="BE194" s="91">
        <f t="shared" si="24"/>
        <v>0</v>
      </c>
      <c r="BF194" s="91">
        <f t="shared" si="25"/>
        <v>0</v>
      </c>
      <c r="BG194" s="91">
        <f t="shared" si="26"/>
        <v>0</v>
      </c>
      <c r="BH194" s="91">
        <f t="shared" si="27"/>
        <v>0</v>
      </c>
      <c r="BI194" s="91">
        <f t="shared" si="28"/>
        <v>0</v>
      </c>
      <c r="BJ194" s="15" t="s">
        <v>81</v>
      </c>
      <c r="BK194" s="91">
        <f t="shared" si="29"/>
        <v>0</v>
      </c>
      <c r="BL194" s="15" t="s">
        <v>130</v>
      </c>
      <c r="BM194" s="160" t="s">
        <v>374</v>
      </c>
    </row>
    <row r="195" spans="1:65" s="2" customFormat="1" ht="66.75" customHeight="1">
      <c r="A195" s="31"/>
      <c r="B195" s="147"/>
      <c r="C195" s="148" t="s">
        <v>375</v>
      </c>
      <c r="D195" s="148" t="s">
        <v>126</v>
      </c>
      <c r="E195" s="149" t="s">
        <v>376</v>
      </c>
      <c r="F195" s="150" t="s">
        <v>377</v>
      </c>
      <c r="G195" s="151" t="s">
        <v>192</v>
      </c>
      <c r="H195" s="152">
        <v>1</v>
      </c>
      <c r="I195" s="153"/>
      <c r="J195" s="154">
        <f t="shared" si="20"/>
        <v>0</v>
      </c>
      <c r="K195" s="155"/>
      <c r="L195" s="32"/>
      <c r="M195" s="156" t="s">
        <v>1</v>
      </c>
      <c r="N195" s="157" t="s">
        <v>41</v>
      </c>
      <c r="O195" s="57"/>
      <c r="P195" s="158">
        <f t="shared" si="21"/>
        <v>0</v>
      </c>
      <c r="Q195" s="158">
        <v>0.00124</v>
      </c>
      <c r="R195" s="158">
        <f t="shared" si="22"/>
        <v>0.00124</v>
      </c>
      <c r="S195" s="158">
        <v>0</v>
      </c>
      <c r="T195" s="159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0" t="s">
        <v>130</v>
      </c>
      <c r="AT195" s="160" t="s">
        <v>126</v>
      </c>
      <c r="AU195" s="160" t="s">
        <v>92</v>
      </c>
      <c r="AY195" s="15" t="s">
        <v>123</v>
      </c>
      <c r="BE195" s="91">
        <f t="shared" si="24"/>
        <v>0</v>
      </c>
      <c r="BF195" s="91">
        <f t="shared" si="25"/>
        <v>0</v>
      </c>
      <c r="BG195" s="91">
        <f t="shared" si="26"/>
        <v>0</v>
      </c>
      <c r="BH195" s="91">
        <f t="shared" si="27"/>
        <v>0</v>
      </c>
      <c r="BI195" s="91">
        <f t="shared" si="28"/>
        <v>0</v>
      </c>
      <c r="BJ195" s="15" t="s">
        <v>81</v>
      </c>
      <c r="BK195" s="91">
        <f t="shared" si="29"/>
        <v>0</v>
      </c>
      <c r="BL195" s="15" t="s">
        <v>130</v>
      </c>
      <c r="BM195" s="160" t="s">
        <v>378</v>
      </c>
    </row>
    <row r="196" spans="1:65" s="2" customFormat="1" ht="55.5" customHeight="1">
      <c r="A196" s="31"/>
      <c r="B196" s="147"/>
      <c r="C196" s="148" t="s">
        <v>379</v>
      </c>
      <c r="D196" s="148" t="s">
        <v>126</v>
      </c>
      <c r="E196" s="149" t="s">
        <v>380</v>
      </c>
      <c r="F196" s="150" t="s">
        <v>381</v>
      </c>
      <c r="G196" s="151" t="s">
        <v>192</v>
      </c>
      <c r="H196" s="152">
        <v>1</v>
      </c>
      <c r="I196" s="153"/>
      <c r="J196" s="154">
        <f t="shared" si="20"/>
        <v>0</v>
      </c>
      <c r="K196" s="155"/>
      <c r="L196" s="32"/>
      <c r="M196" s="156" t="s">
        <v>1</v>
      </c>
      <c r="N196" s="157" t="s">
        <v>41</v>
      </c>
      <c r="O196" s="57"/>
      <c r="P196" s="158">
        <f t="shared" si="21"/>
        <v>0</v>
      </c>
      <c r="Q196" s="158">
        <v>0.00124</v>
      </c>
      <c r="R196" s="158">
        <f t="shared" si="22"/>
        <v>0.00124</v>
      </c>
      <c r="S196" s="158">
        <v>0</v>
      </c>
      <c r="T196" s="159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130</v>
      </c>
      <c r="AT196" s="160" t="s">
        <v>126</v>
      </c>
      <c r="AU196" s="160" t="s">
        <v>92</v>
      </c>
      <c r="AY196" s="15" t="s">
        <v>123</v>
      </c>
      <c r="BE196" s="91">
        <f t="shared" si="24"/>
        <v>0</v>
      </c>
      <c r="BF196" s="91">
        <f t="shared" si="25"/>
        <v>0</v>
      </c>
      <c r="BG196" s="91">
        <f t="shared" si="26"/>
        <v>0</v>
      </c>
      <c r="BH196" s="91">
        <f t="shared" si="27"/>
        <v>0</v>
      </c>
      <c r="BI196" s="91">
        <f t="shared" si="28"/>
        <v>0</v>
      </c>
      <c r="BJ196" s="15" t="s">
        <v>81</v>
      </c>
      <c r="BK196" s="91">
        <f t="shared" si="29"/>
        <v>0</v>
      </c>
      <c r="BL196" s="15" t="s">
        <v>130</v>
      </c>
      <c r="BM196" s="160" t="s">
        <v>382</v>
      </c>
    </row>
    <row r="197" spans="1:65" s="2" customFormat="1" ht="44.25" customHeight="1">
      <c r="A197" s="31"/>
      <c r="B197" s="147"/>
      <c r="C197" s="148" t="s">
        <v>383</v>
      </c>
      <c r="D197" s="148" t="s">
        <v>126</v>
      </c>
      <c r="E197" s="149" t="s">
        <v>384</v>
      </c>
      <c r="F197" s="150" t="s">
        <v>385</v>
      </c>
      <c r="G197" s="151" t="s">
        <v>192</v>
      </c>
      <c r="H197" s="152">
        <v>1</v>
      </c>
      <c r="I197" s="153"/>
      <c r="J197" s="154">
        <f t="shared" si="20"/>
        <v>0</v>
      </c>
      <c r="K197" s="155"/>
      <c r="L197" s="32"/>
      <c r="M197" s="156" t="s">
        <v>1</v>
      </c>
      <c r="N197" s="157" t="s">
        <v>41</v>
      </c>
      <c r="O197" s="57"/>
      <c r="P197" s="158">
        <f t="shared" si="21"/>
        <v>0</v>
      </c>
      <c r="Q197" s="158">
        <v>0.00575</v>
      </c>
      <c r="R197" s="158">
        <f t="shared" si="22"/>
        <v>0.00575</v>
      </c>
      <c r="S197" s="158">
        <v>0</v>
      </c>
      <c r="T197" s="159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0" t="s">
        <v>130</v>
      </c>
      <c r="AT197" s="160" t="s">
        <v>126</v>
      </c>
      <c r="AU197" s="160" t="s">
        <v>92</v>
      </c>
      <c r="AY197" s="15" t="s">
        <v>123</v>
      </c>
      <c r="BE197" s="91">
        <f t="shared" si="24"/>
        <v>0</v>
      </c>
      <c r="BF197" s="91">
        <f t="shared" si="25"/>
        <v>0</v>
      </c>
      <c r="BG197" s="91">
        <f t="shared" si="26"/>
        <v>0</v>
      </c>
      <c r="BH197" s="91">
        <f t="shared" si="27"/>
        <v>0</v>
      </c>
      <c r="BI197" s="91">
        <f t="shared" si="28"/>
        <v>0</v>
      </c>
      <c r="BJ197" s="15" t="s">
        <v>81</v>
      </c>
      <c r="BK197" s="91">
        <f t="shared" si="29"/>
        <v>0</v>
      </c>
      <c r="BL197" s="15" t="s">
        <v>130</v>
      </c>
      <c r="BM197" s="160" t="s">
        <v>386</v>
      </c>
    </row>
    <row r="198" spans="1:65" s="2" customFormat="1" ht="44.25" customHeight="1">
      <c r="A198" s="31"/>
      <c r="B198" s="147"/>
      <c r="C198" s="148" t="s">
        <v>387</v>
      </c>
      <c r="D198" s="148" t="s">
        <v>126</v>
      </c>
      <c r="E198" s="149" t="s">
        <v>388</v>
      </c>
      <c r="F198" s="150" t="s">
        <v>389</v>
      </c>
      <c r="G198" s="151" t="s">
        <v>192</v>
      </c>
      <c r="H198" s="152">
        <v>1</v>
      </c>
      <c r="I198" s="153"/>
      <c r="J198" s="154">
        <f t="shared" si="20"/>
        <v>0</v>
      </c>
      <c r="K198" s="155"/>
      <c r="L198" s="32"/>
      <c r="M198" s="156" t="s">
        <v>1</v>
      </c>
      <c r="N198" s="157" t="s">
        <v>41</v>
      </c>
      <c r="O198" s="57"/>
      <c r="P198" s="158">
        <f t="shared" si="21"/>
        <v>0</v>
      </c>
      <c r="Q198" s="158">
        <v>0.07739</v>
      </c>
      <c r="R198" s="158">
        <f t="shared" si="22"/>
        <v>0.07739</v>
      </c>
      <c r="S198" s="158">
        <v>0</v>
      </c>
      <c r="T198" s="159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0" t="s">
        <v>130</v>
      </c>
      <c r="AT198" s="160" t="s">
        <v>126</v>
      </c>
      <c r="AU198" s="160" t="s">
        <v>92</v>
      </c>
      <c r="AY198" s="15" t="s">
        <v>123</v>
      </c>
      <c r="BE198" s="91">
        <f t="shared" si="24"/>
        <v>0</v>
      </c>
      <c r="BF198" s="91">
        <f t="shared" si="25"/>
        <v>0</v>
      </c>
      <c r="BG198" s="91">
        <f t="shared" si="26"/>
        <v>0</v>
      </c>
      <c r="BH198" s="91">
        <f t="shared" si="27"/>
        <v>0</v>
      </c>
      <c r="BI198" s="91">
        <f t="shared" si="28"/>
        <v>0</v>
      </c>
      <c r="BJ198" s="15" t="s">
        <v>81</v>
      </c>
      <c r="BK198" s="91">
        <f t="shared" si="29"/>
        <v>0</v>
      </c>
      <c r="BL198" s="15" t="s">
        <v>130</v>
      </c>
      <c r="BM198" s="160" t="s">
        <v>390</v>
      </c>
    </row>
    <row r="199" spans="1:65" s="2" customFormat="1" ht="24.2" customHeight="1">
      <c r="A199" s="31"/>
      <c r="B199" s="147"/>
      <c r="C199" s="148" t="s">
        <v>391</v>
      </c>
      <c r="D199" s="148" t="s">
        <v>126</v>
      </c>
      <c r="E199" s="149" t="s">
        <v>392</v>
      </c>
      <c r="F199" s="150" t="s">
        <v>393</v>
      </c>
      <c r="G199" s="151" t="s">
        <v>355</v>
      </c>
      <c r="H199" s="152">
        <v>0.108</v>
      </c>
      <c r="I199" s="153"/>
      <c r="J199" s="154">
        <f t="shared" si="20"/>
        <v>0</v>
      </c>
      <c r="K199" s="155"/>
      <c r="L199" s="32"/>
      <c r="M199" s="156" t="s">
        <v>1</v>
      </c>
      <c r="N199" s="157" t="s">
        <v>41</v>
      </c>
      <c r="O199" s="57"/>
      <c r="P199" s="158">
        <f t="shared" si="21"/>
        <v>0</v>
      </c>
      <c r="Q199" s="158">
        <v>0</v>
      </c>
      <c r="R199" s="158">
        <f t="shared" si="22"/>
        <v>0</v>
      </c>
      <c r="S199" s="158">
        <v>0</v>
      </c>
      <c r="T199" s="159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0" t="s">
        <v>130</v>
      </c>
      <c r="AT199" s="160" t="s">
        <v>126</v>
      </c>
      <c r="AU199" s="160" t="s">
        <v>92</v>
      </c>
      <c r="AY199" s="15" t="s">
        <v>123</v>
      </c>
      <c r="BE199" s="91">
        <f t="shared" si="24"/>
        <v>0</v>
      </c>
      <c r="BF199" s="91">
        <f t="shared" si="25"/>
        <v>0</v>
      </c>
      <c r="BG199" s="91">
        <f t="shared" si="26"/>
        <v>0</v>
      </c>
      <c r="BH199" s="91">
        <f t="shared" si="27"/>
        <v>0</v>
      </c>
      <c r="BI199" s="91">
        <f t="shared" si="28"/>
        <v>0</v>
      </c>
      <c r="BJ199" s="15" t="s">
        <v>81</v>
      </c>
      <c r="BK199" s="91">
        <f t="shared" si="29"/>
        <v>0</v>
      </c>
      <c r="BL199" s="15" t="s">
        <v>130</v>
      </c>
      <c r="BM199" s="160" t="s">
        <v>394</v>
      </c>
    </row>
    <row r="200" spans="1:65" s="2" customFormat="1" ht="24.2" customHeight="1">
      <c r="A200" s="31"/>
      <c r="B200" s="147"/>
      <c r="C200" s="148" t="s">
        <v>395</v>
      </c>
      <c r="D200" s="148" t="s">
        <v>126</v>
      </c>
      <c r="E200" s="149" t="s">
        <v>396</v>
      </c>
      <c r="F200" s="150" t="s">
        <v>397</v>
      </c>
      <c r="G200" s="151" t="s">
        <v>355</v>
      </c>
      <c r="H200" s="152">
        <v>0.108</v>
      </c>
      <c r="I200" s="153"/>
      <c r="J200" s="154">
        <f t="shared" si="20"/>
        <v>0</v>
      </c>
      <c r="K200" s="155"/>
      <c r="L200" s="32"/>
      <c r="M200" s="156" t="s">
        <v>1</v>
      </c>
      <c r="N200" s="157" t="s">
        <v>41</v>
      </c>
      <c r="O200" s="57"/>
      <c r="P200" s="158">
        <f t="shared" si="21"/>
        <v>0</v>
      </c>
      <c r="Q200" s="158">
        <v>0</v>
      </c>
      <c r="R200" s="158">
        <f t="shared" si="22"/>
        <v>0</v>
      </c>
      <c r="S200" s="158">
        <v>0</v>
      </c>
      <c r="T200" s="159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130</v>
      </c>
      <c r="AT200" s="160" t="s">
        <v>126</v>
      </c>
      <c r="AU200" s="160" t="s">
        <v>92</v>
      </c>
      <c r="AY200" s="15" t="s">
        <v>123</v>
      </c>
      <c r="BE200" s="91">
        <f t="shared" si="24"/>
        <v>0</v>
      </c>
      <c r="BF200" s="91">
        <f t="shared" si="25"/>
        <v>0</v>
      </c>
      <c r="BG200" s="91">
        <f t="shared" si="26"/>
        <v>0</v>
      </c>
      <c r="BH200" s="91">
        <f t="shared" si="27"/>
        <v>0</v>
      </c>
      <c r="BI200" s="91">
        <f t="shared" si="28"/>
        <v>0</v>
      </c>
      <c r="BJ200" s="15" t="s">
        <v>81</v>
      </c>
      <c r="BK200" s="91">
        <f t="shared" si="29"/>
        <v>0</v>
      </c>
      <c r="BL200" s="15" t="s">
        <v>130</v>
      </c>
      <c r="BM200" s="160" t="s">
        <v>398</v>
      </c>
    </row>
    <row r="201" spans="2:63" s="12" customFormat="1" ht="22.9" customHeight="1">
      <c r="B201" s="134"/>
      <c r="D201" s="135" t="s">
        <v>75</v>
      </c>
      <c r="E201" s="145" t="s">
        <v>399</v>
      </c>
      <c r="F201" s="145" t="s">
        <v>400</v>
      </c>
      <c r="I201" s="137"/>
      <c r="J201" s="146">
        <f>BK201</f>
        <v>0</v>
      </c>
      <c r="L201" s="134"/>
      <c r="M201" s="139"/>
      <c r="N201" s="140"/>
      <c r="O201" s="140"/>
      <c r="P201" s="141">
        <f>SUM(P202:P237)</f>
        <v>0</v>
      </c>
      <c r="Q201" s="140"/>
      <c r="R201" s="141">
        <f>SUM(R202:R237)</f>
        <v>1.6554239999999998</v>
      </c>
      <c r="S201" s="140"/>
      <c r="T201" s="142">
        <f>SUM(T202:T237)</f>
        <v>0</v>
      </c>
      <c r="AR201" s="135" t="s">
        <v>92</v>
      </c>
      <c r="AT201" s="143" t="s">
        <v>75</v>
      </c>
      <c r="AU201" s="143" t="s">
        <v>81</v>
      </c>
      <c r="AY201" s="135" t="s">
        <v>123</v>
      </c>
      <c r="BK201" s="144">
        <f>SUM(BK202:BK237)</f>
        <v>0</v>
      </c>
    </row>
    <row r="202" spans="1:65" s="2" customFormat="1" ht="37.9" customHeight="1">
      <c r="A202" s="31"/>
      <c r="B202" s="147"/>
      <c r="C202" s="148" t="s">
        <v>401</v>
      </c>
      <c r="D202" s="148" t="s">
        <v>126</v>
      </c>
      <c r="E202" s="149" t="s">
        <v>402</v>
      </c>
      <c r="F202" s="150" t="s">
        <v>403</v>
      </c>
      <c r="G202" s="151" t="s">
        <v>129</v>
      </c>
      <c r="H202" s="152">
        <v>7.2</v>
      </c>
      <c r="I202" s="153"/>
      <c r="J202" s="154">
        <f>ROUND(I202*H202,2)</f>
        <v>0</v>
      </c>
      <c r="K202" s="155"/>
      <c r="L202" s="32"/>
      <c r="M202" s="156" t="s">
        <v>1</v>
      </c>
      <c r="N202" s="157" t="s">
        <v>41</v>
      </c>
      <c r="O202" s="57"/>
      <c r="P202" s="158">
        <f>O202*H202</f>
        <v>0</v>
      </c>
      <c r="Q202" s="158">
        <v>0.00296</v>
      </c>
      <c r="R202" s="158">
        <f>Q202*H202</f>
        <v>0.021312</v>
      </c>
      <c r="S202" s="158">
        <v>0</v>
      </c>
      <c r="T202" s="159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0" t="s">
        <v>130</v>
      </c>
      <c r="AT202" s="160" t="s">
        <v>126</v>
      </c>
      <c r="AU202" s="160" t="s">
        <v>92</v>
      </c>
      <c r="AY202" s="15" t="s">
        <v>123</v>
      </c>
      <c r="BE202" s="91">
        <f>IF(N202="základní",J202,0)</f>
        <v>0</v>
      </c>
      <c r="BF202" s="91">
        <f>IF(N202="snížená",J202,0)</f>
        <v>0</v>
      </c>
      <c r="BG202" s="91">
        <f>IF(N202="zákl. přenesená",J202,0)</f>
        <v>0</v>
      </c>
      <c r="BH202" s="91">
        <f>IF(N202="sníž. přenesená",J202,0)</f>
        <v>0</v>
      </c>
      <c r="BI202" s="91">
        <f>IF(N202="nulová",J202,0)</f>
        <v>0</v>
      </c>
      <c r="BJ202" s="15" t="s">
        <v>81</v>
      </c>
      <c r="BK202" s="91">
        <f>ROUND(I202*H202,2)</f>
        <v>0</v>
      </c>
      <c r="BL202" s="15" t="s">
        <v>130</v>
      </c>
      <c r="BM202" s="160" t="s">
        <v>404</v>
      </c>
    </row>
    <row r="203" spans="2:51" s="13" customFormat="1" ht="11.25">
      <c r="B203" s="161"/>
      <c r="D203" s="162" t="s">
        <v>132</v>
      </c>
      <c r="F203" s="164" t="s">
        <v>171</v>
      </c>
      <c r="H203" s="165">
        <v>7.2</v>
      </c>
      <c r="I203" s="166"/>
      <c r="L203" s="161"/>
      <c r="M203" s="167"/>
      <c r="N203" s="168"/>
      <c r="O203" s="168"/>
      <c r="P203" s="168"/>
      <c r="Q203" s="168"/>
      <c r="R203" s="168"/>
      <c r="S203" s="168"/>
      <c r="T203" s="169"/>
      <c r="AT203" s="163" t="s">
        <v>132</v>
      </c>
      <c r="AU203" s="163" t="s">
        <v>92</v>
      </c>
      <c r="AV203" s="13" t="s">
        <v>92</v>
      </c>
      <c r="AW203" s="13" t="s">
        <v>3</v>
      </c>
      <c r="AX203" s="13" t="s">
        <v>81</v>
      </c>
      <c r="AY203" s="163" t="s">
        <v>123</v>
      </c>
    </row>
    <row r="204" spans="1:65" s="2" customFormat="1" ht="37.9" customHeight="1">
      <c r="A204" s="31"/>
      <c r="B204" s="147"/>
      <c r="C204" s="148" t="s">
        <v>405</v>
      </c>
      <c r="D204" s="148" t="s">
        <v>126</v>
      </c>
      <c r="E204" s="149" t="s">
        <v>406</v>
      </c>
      <c r="F204" s="150" t="s">
        <v>407</v>
      </c>
      <c r="G204" s="151" t="s">
        <v>129</v>
      </c>
      <c r="H204" s="152">
        <v>14.4</v>
      </c>
      <c r="I204" s="153"/>
      <c r="J204" s="154">
        <f>ROUND(I204*H204,2)</f>
        <v>0</v>
      </c>
      <c r="K204" s="155"/>
      <c r="L204" s="32"/>
      <c r="M204" s="156" t="s">
        <v>1</v>
      </c>
      <c r="N204" s="157" t="s">
        <v>41</v>
      </c>
      <c r="O204" s="57"/>
      <c r="P204" s="158">
        <f>O204*H204</f>
        <v>0</v>
      </c>
      <c r="Q204" s="158">
        <v>0.00376</v>
      </c>
      <c r="R204" s="158">
        <f>Q204*H204</f>
        <v>0.054144</v>
      </c>
      <c r="S204" s="158">
        <v>0</v>
      </c>
      <c r="T204" s="159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0" t="s">
        <v>130</v>
      </c>
      <c r="AT204" s="160" t="s">
        <v>126</v>
      </c>
      <c r="AU204" s="160" t="s">
        <v>92</v>
      </c>
      <c r="AY204" s="15" t="s">
        <v>123</v>
      </c>
      <c r="BE204" s="91">
        <f>IF(N204="základní",J204,0)</f>
        <v>0</v>
      </c>
      <c r="BF204" s="91">
        <f>IF(N204="snížená",J204,0)</f>
        <v>0</v>
      </c>
      <c r="BG204" s="91">
        <f>IF(N204="zákl. přenesená",J204,0)</f>
        <v>0</v>
      </c>
      <c r="BH204" s="91">
        <f>IF(N204="sníž. přenesená",J204,0)</f>
        <v>0</v>
      </c>
      <c r="BI204" s="91">
        <f>IF(N204="nulová",J204,0)</f>
        <v>0</v>
      </c>
      <c r="BJ204" s="15" t="s">
        <v>81</v>
      </c>
      <c r="BK204" s="91">
        <f>ROUND(I204*H204,2)</f>
        <v>0</v>
      </c>
      <c r="BL204" s="15" t="s">
        <v>130</v>
      </c>
      <c r="BM204" s="160" t="s">
        <v>408</v>
      </c>
    </row>
    <row r="205" spans="2:51" s="13" customFormat="1" ht="11.25">
      <c r="B205" s="161"/>
      <c r="D205" s="162" t="s">
        <v>132</v>
      </c>
      <c r="F205" s="164" t="s">
        <v>144</v>
      </c>
      <c r="H205" s="165">
        <v>14.4</v>
      </c>
      <c r="I205" s="166"/>
      <c r="L205" s="161"/>
      <c r="M205" s="167"/>
      <c r="N205" s="168"/>
      <c r="O205" s="168"/>
      <c r="P205" s="168"/>
      <c r="Q205" s="168"/>
      <c r="R205" s="168"/>
      <c r="S205" s="168"/>
      <c r="T205" s="169"/>
      <c r="AT205" s="163" t="s">
        <v>132</v>
      </c>
      <c r="AU205" s="163" t="s">
        <v>92</v>
      </c>
      <c r="AV205" s="13" t="s">
        <v>92</v>
      </c>
      <c r="AW205" s="13" t="s">
        <v>3</v>
      </c>
      <c r="AX205" s="13" t="s">
        <v>81</v>
      </c>
      <c r="AY205" s="163" t="s">
        <v>123</v>
      </c>
    </row>
    <row r="206" spans="1:65" s="2" customFormat="1" ht="37.9" customHeight="1">
      <c r="A206" s="31"/>
      <c r="B206" s="147"/>
      <c r="C206" s="148" t="s">
        <v>409</v>
      </c>
      <c r="D206" s="148" t="s">
        <v>126</v>
      </c>
      <c r="E206" s="149" t="s">
        <v>410</v>
      </c>
      <c r="F206" s="150" t="s">
        <v>411</v>
      </c>
      <c r="G206" s="151" t="s">
        <v>129</v>
      </c>
      <c r="H206" s="152">
        <v>86.4</v>
      </c>
      <c r="I206" s="153"/>
      <c r="J206" s="154">
        <f>ROUND(I206*H206,2)</f>
        <v>0</v>
      </c>
      <c r="K206" s="155"/>
      <c r="L206" s="32"/>
      <c r="M206" s="156" t="s">
        <v>1</v>
      </c>
      <c r="N206" s="157" t="s">
        <v>41</v>
      </c>
      <c r="O206" s="57"/>
      <c r="P206" s="158">
        <f>O206*H206</f>
        <v>0</v>
      </c>
      <c r="Q206" s="158">
        <v>0.0044</v>
      </c>
      <c r="R206" s="158">
        <f>Q206*H206</f>
        <v>0.38016000000000005</v>
      </c>
      <c r="S206" s="158">
        <v>0</v>
      </c>
      <c r="T206" s="159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0" t="s">
        <v>130</v>
      </c>
      <c r="AT206" s="160" t="s">
        <v>126</v>
      </c>
      <c r="AU206" s="160" t="s">
        <v>92</v>
      </c>
      <c r="AY206" s="15" t="s">
        <v>123</v>
      </c>
      <c r="BE206" s="91">
        <f>IF(N206="základní",J206,0)</f>
        <v>0</v>
      </c>
      <c r="BF206" s="91">
        <f>IF(N206="snížená",J206,0)</f>
        <v>0</v>
      </c>
      <c r="BG206" s="91">
        <f>IF(N206="zákl. přenesená",J206,0)</f>
        <v>0</v>
      </c>
      <c r="BH206" s="91">
        <f>IF(N206="sníž. přenesená",J206,0)</f>
        <v>0</v>
      </c>
      <c r="BI206" s="91">
        <f>IF(N206="nulová",J206,0)</f>
        <v>0</v>
      </c>
      <c r="BJ206" s="15" t="s">
        <v>81</v>
      </c>
      <c r="BK206" s="91">
        <f>ROUND(I206*H206,2)</f>
        <v>0</v>
      </c>
      <c r="BL206" s="15" t="s">
        <v>130</v>
      </c>
      <c r="BM206" s="160" t="s">
        <v>412</v>
      </c>
    </row>
    <row r="207" spans="2:51" s="13" customFormat="1" ht="11.25">
      <c r="B207" s="161"/>
      <c r="D207" s="162" t="s">
        <v>132</v>
      </c>
      <c r="F207" s="164" t="s">
        <v>413</v>
      </c>
      <c r="H207" s="165">
        <v>86.4</v>
      </c>
      <c r="I207" s="166"/>
      <c r="L207" s="161"/>
      <c r="M207" s="167"/>
      <c r="N207" s="168"/>
      <c r="O207" s="168"/>
      <c r="P207" s="168"/>
      <c r="Q207" s="168"/>
      <c r="R207" s="168"/>
      <c r="S207" s="168"/>
      <c r="T207" s="169"/>
      <c r="AT207" s="163" t="s">
        <v>132</v>
      </c>
      <c r="AU207" s="163" t="s">
        <v>92</v>
      </c>
      <c r="AV207" s="13" t="s">
        <v>92</v>
      </c>
      <c r="AW207" s="13" t="s">
        <v>3</v>
      </c>
      <c r="AX207" s="13" t="s">
        <v>81</v>
      </c>
      <c r="AY207" s="163" t="s">
        <v>123</v>
      </c>
    </row>
    <row r="208" spans="1:65" s="2" customFormat="1" ht="37.9" customHeight="1">
      <c r="A208" s="31"/>
      <c r="B208" s="147"/>
      <c r="C208" s="148" t="s">
        <v>414</v>
      </c>
      <c r="D208" s="148" t="s">
        <v>126</v>
      </c>
      <c r="E208" s="149" t="s">
        <v>415</v>
      </c>
      <c r="F208" s="150" t="s">
        <v>416</v>
      </c>
      <c r="G208" s="151" t="s">
        <v>129</v>
      </c>
      <c r="H208" s="152">
        <v>28.8</v>
      </c>
      <c r="I208" s="153"/>
      <c r="J208" s="154">
        <f>ROUND(I208*H208,2)</f>
        <v>0</v>
      </c>
      <c r="K208" s="155"/>
      <c r="L208" s="32"/>
      <c r="M208" s="156" t="s">
        <v>1</v>
      </c>
      <c r="N208" s="157" t="s">
        <v>41</v>
      </c>
      <c r="O208" s="57"/>
      <c r="P208" s="158">
        <f>O208*H208</f>
        <v>0</v>
      </c>
      <c r="Q208" s="158">
        <v>0.00629</v>
      </c>
      <c r="R208" s="158">
        <f>Q208*H208</f>
        <v>0.18115199999999998</v>
      </c>
      <c r="S208" s="158">
        <v>0</v>
      </c>
      <c r="T208" s="159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0" t="s">
        <v>130</v>
      </c>
      <c r="AT208" s="160" t="s">
        <v>126</v>
      </c>
      <c r="AU208" s="160" t="s">
        <v>92</v>
      </c>
      <c r="AY208" s="15" t="s">
        <v>123</v>
      </c>
      <c r="BE208" s="91">
        <f>IF(N208="základní",J208,0)</f>
        <v>0</v>
      </c>
      <c r="BF208" s="91">
        <f>IF(N208="snížená",J208,0)</f>
        <v>0</v>
      </c>
      <c r="BG208" s="91">
        <f>IF(N208="zákl. přenesená",J208,0)</f>
        <v>0</v>
      </c>
      <c r="BH208" s="91">
        <f>IF(N208="sníž. přenesená",J208,0)</f>
        <v>0</v>
      </c>
      <c r="BI208" s="91">
        <f>IF(N208="nulová",J208,0)</f>
        <v>0</v>
      </c>
      <c r="BJ208" s="15" t="s">
        <v>81</v>
      </c>
      <c r="BK208" s="91">
        <f>ROUND(I208*H208,2)</f>
        <v>0</v>
      </c>
      <c r="BL208" s="15" t="s">
        <v>130</v>
      </c>
      <c r="BM208" s="160" t="s">
        <v>417</v>
      </c>
    </row>
    <row r="209" spans="2:51" s="13" customFormat="1" ht="11.25">
      <c r="B209" s="161"/>
      <c r="D209" s="162" t="s">
        <v>132</v>
      </c>
      <c r="F209" s="164" t="s">
        <v>418</v>
      </c>
      <c r="H209" s="165">
        <v>28.8</v>
      </c>
      <c r="I209" s="166"/>
      <c r="L209" s="161"/>
      <c r="M209" s="167"/>
      <c r="N209" s="168"/>
      <c r="O209" s="168"/>
      <c r="P209" s="168"/>
      <c r="Q209" s="168"/>
      <c r="R209" s="168"/>
      <c r="S209" s="168"/>
      <c r="T209" s="169"/>
      <c r="AT209" s="163" t="s">
        <v>132</v>
      </c>
      <c r="AU209" s="163" t="s">
        <v>92</v>
      </c>
      <c r="AV209" s="13" t="s">
        <v>92</v>
      </c>
      <c r="AW209" s="13" t="s">
        <v>3</v>
      </c>
      <c r="AX209" s="13" t="s">
        <v>81</v>
      </c>
      <c r="AY209" s="163" t="s">
        <v>123</v>
      </c>
    </row>
    <row r="210" spans="1:65" s="2" customFormat="1" ht="37.9" customHeight="1">
      <c r="A210" s="31"/>
      <c r="B210" s="147"/>
      <c r="C210" s="148" t="s">
        <v>419</v>
      </c>
      <c r="D210" s="148" t="s">
        <v>126</v>
      </c>
      <c r="E210" s="149" t="s">
        <v>420</v>
      </c>
      <c r="F210" s="150" t="s">
        <v>421</v>
      </c>
      <c r="G210" s="151" t="s">
        <v>129</v>
      </c>
      <c r="H210" s="152">
        <v>18</v>
      </c>
      <c r="I210" s="153"/>
      <c r="J210" s="154">
        <f>ROUND(I210*H210,2)</f>
        <v>0</v>
      </c>
      <c r="K210" s="155"/>
      <c r="L210" s="32"/>
      <c r="M210" s="156" t="s">
        <v>1</v>
      </c>
      <c r="N210" s="157" t="s">
        <v>41</v>
      </c>
      <c r="O210" s="57"/>
      <c r="P210" s="158">
        <f>O210*H210</f>
        <v>0</v>
      </c>
      <c r="Q210" s="158">
        <v>0.00148</v>
      </c>
      <c r="R210" s="158">
        <f>Q210*H210</f>
        <v>0.02664</v>
      </c>
      <c r="S210" s="158">
        <v>0</v>
      </c>
      <c r="T210" s="159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0" t="s">
        <v>130</v>
      </c>
      <c r="AT210" s="160" t="s">
        <v>126</v>
      </c>
      <c r="AU210" s="160" t="s">
        <v>92</v>
      </c>
      <c r="AY210" s="15" t="s">
        <v>123</v>
      </c>
      <c r="BE210" s="91">
        <f>IF(N210="základní",J210,0)</f>
        <v>0</v>
      </c>
      <c r="BF210" s="91">
        <f>IF(N210="snížená",J210,0)</f>
        <v>0</v>
      </c>
      <c r="BG210" s="91">
        <f>IF(N210="zákl. přenesená",J210,0)</f>
        <v>0</v>
      </c>
      <c r="BH210" s="91">
        <f>IF(N210="sníž. přenesená",J210,0)</f>
        <v>0</v>
      </c>
      <c r="BI210" s="91">
        <f>IF(N210="nulová",J210,0)</f>
        <v>0</v>
      </c>
      <c r="BJ210" s="15" t="s">
        <v>81</v>
      </c>
      <c r="BK210" s="91">
        <f>ROUND(I210*H210,2)</f>
        <v>0</v>
      </c>
      <c r="BL210" s="15" t="s">
        <v>130</v>
      </c>
      <c r="BM210" s="160" t="s">
        <v>422</v>
      </c>
    </row>
    <row r="211" spans="2:51" s="13" customFormat="1" ht="11.25">
      <c r="B211" s="161"/>
      <c r="D211" s="162" t="s">
        <v>132</v>
      </c>
      <c r="F211" s="164" t="s">
        <v>423</v>
      </c>
      <c r="H211" s="165">
        <v>18</v>
      </c>
      <c r="I211" s="166"/>
      <c r="L211" s="161"/>
      <c r="M211" s="167"/>
      <c r="N211" s="168"/>
      <c r="O211" s="168"/>
      <c r="P211" s="168"/>
      <c r="Q211" s="168"/>
      <c r="R211" s="168"/>
      <c r="S211" s="168"/>
      <c r="T211" s="169"/>
      <c r="AT211" s="163" t="s">
        <v>132</v>
      </c>
      <c r="AU211" s="163" t="s">
        <v>92</v>
      </c>
      <c r="AV211" s="13" t="s">
        <v>92</v>
      </c>
      <c r="AW211" s="13" t="s">
        <v>3</v>
      </c>
      <c r="AX211" s="13" t="s">
        <v>81</v>
      </c>
      <c r="AY211" s="163" t="s">
        <v>123</v>
      </c>
    </row>
    <row r="212" spans="1:65" s="2" customFormat="1" ht="37.9" customHeight="1">
      <c r="A212" s="31"/>
      <c r="B212" s="147"/>
      <c r="C212" s="148" t="s">
        <v>424</v>
      </c>
      <c r="D212" s="148" t="s">
        <v>126</v>
      </c>
      <c r="E212" s="149" t="s">
        <v>425</v>
      </c>
      <c r="F212" s="150" t="s">
        <v>426</v>
      </c>
      <c r="G212" s="151" t="s">
        <v>129</v>
      </c>
      <c r="H212" s="152">
        <v>28.8</v>
      </c>
      <c r="I212" s="153"/>
      <c r="J212" s="154">
        <f>ROUND(I212*H212,2)</f>
        <v>0</v>
      </c>
      <c r="K212" s="155"/>
      <c r="L212" s="32"/>
      <c r="M212" s="156" t="s">
        <v>1</v>
      </c>
      <c r="N212" s="157" t="s">
        <v>41</v>
      </c>
      <c r="O212" s="57"/>
      <c r="P212" s="158">
        <f>O212*H212</f>
        <v>0</v>
      </c>
      <c r="Q212" s="158">
        <v>0.00284</v>
      </c>
      <c r="R212" s="158">
        <f>Q212*H212</f>
        <v>0.081792</v>
      </c>
      <c r="S212" s="158">
        <v>0</v>
      </c>
      <c r="T212" s="159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0" t="s">
        <v>130</v>
      </c>
      <c r="AT212" s="160" t="s">
        <v>126</v>
      </c>
      <c r="AU212" s="160" t="s">
        <v>92</v>
      </c>
      <c r="AY212" s="15" t="s">
        <v>123</v>
      </c>
      <c r="BE212" s="91">
        <f>IF(N212="základní",J212,0)</f>
        <v>0</v>
      </c>
      <c r="BF212" s="91">
        <f>IF(N212="snížená",J212,0)</f>
        <v>0</v>
      </c>
      <c r="BG212" s="91">
        <f>IF(N212="zákl. přenesená",J212,0)</f>
        <v>0</v>
      </c>
      <c r="BH212" s="91">
        <f>IF(N212="sníž. přenesená",J212,0)</f>
        <v>0</v>
      </c>
      <c r="BI212" s="91">
        <f>IF(N212="nulová",J212,0)</f>
        <v>0</v>
      </c>
      <c r="BJ212" s="15" t="s">
        <v>81</v>
      </c>
      <c r="BK212" s="91">
        <f>ROUND(I212*H212,2)</f>
        <v>0</v>
      </c>
      <c r="BL212" s="15" t="s">
        <v>130</v>
      </c>
      <c r="BM212" s="160" t="s">
        <v>427</v>
      </c>
    </row>
    <row r="213" spans="2:51" s="13" customFormat="1" ht="11.25">
      <c r="B213" s="161"/>
      <c r="D213" s="162" t="s">
        <v>132</v>
      </c>
      <c r="F213" s="164" t="s">
        <v>418</v>
      </c>
      <c r="H213" s="165">
        <v>28.8</v>
      </c>
      <c r="I213" s="166"/>
      <c r="L213" s="161"/>
      <c r="M213" s="167"/>
      <c r="N213" s="168"/>
      <c r="O213" s="168"/>
      <c r="P213" s="168"/>
      <c r="Q213" s="168"/>
      <c r="R213" s="168"/>
      <c r="S213" s="168"/>
      <c r="T213" s="169"/>
      <c r="AT213" s="163" t="s">
        <v>132</v>
      </c>
      <c r="AU213" s="163" t="s">
        <v>92</v>
      </c>
      <c r="AV213" s="13" t="s">
        <v>92</v>
      </c>
      <c r="AW213" s="13" t="s">
        <v>3</v>
      </c>
      <c r="AX213" s="13" t="s">
        <v>81</v>
      </c>
      <c r="AY213" s="163" t="s">
        <v>123</v>
      </c>
    </row>
    <row r="214" spans="1:65" s="2" customFormat="1" ht="37.9" customHeight="1">
      <c r="A214" s="31"/>
      <c r="B214" s="147"/>
      <c r="C214" s="148" t="s">
        <v>428</v>
      </c>
      <c r="D214" s="148" t="s">
        <v>126</v>
      </c>
      <c r="E214" s="149" t="s">
        <v>429</v>
      </c>
      <c r="F214" s="150" t="s">
        <v>430</v>
      </c>
      <c r="G214" s="151" t="s">
        <v>129</v>
      </c>
      <c r="H214" s="152">
        <v>28.8</v>
      </c>
      <c r="I214" s="153"/>
      <c r="J214" s="154">
        <f>ROUND(I214*H214,2)</f>
        <v>0</v>
      </c>
      <c r="K214" s="155"/>
      <c r="L214" s="32"/>
      <c r="M214" s="156" t="s">
        <v>1</v>
      </c>
      <c r="N214" s="157" t="s">
        <v>41</v>
      </c>
      <c r="O214" s="57"/>
      <c r="P214" s="158">
        <f>O214*H214</f>
        <v>0</v>
      </c>
      <c r="Q214" s="158">
        <v>0.00366</v>
      </c>
      <c r="R214" s="158">
        <f>Q214*H214</f>
        <v>0.105408</v>
      </c>
      <c r="S214" s="158">
        <v>0</v>
      </c>
      <c r="T214" s="159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60" t="s">
        <v>130</v>
      </c>
      <c r="AT214" s="160" t="s">
        <v>126</v>
      </c>
      <c r="AU214" s="160" t="s">
        <v>92</v>
      </c>
      <c r="AY214" s="15" t="s">
        <v>123</v>
      </c>
      <c r="BE214" s="91">
        <f>IF(N214="základní",J214,0)</f>
        <v>0</v>
      </c>
      <c r="BF214" s="91">
        <f>IF(N214="snížená",J214,0)</f>
        <v>0</v>
      </c>
      <c r="BG214" s="91">
        <f>IF(N214="zákl. přenesená",J214,0)</f>
        <v>0</v>
      </c>
      <c r="BH214" s="91">
        <f>IF(N214="sníž. přenesená",J214,0)</f>
        <v>0</v>
      </c>
      <c r="BI214" s="91">
        <f>IF(N214="nulová",J214,0)</f>
        <v>0</v>
      </c>
      <c r="BJ214" s="15" t="s">
        <v>81</v>
      </c>
      <c r="BK214" s="91">
        <f>ROUND(I214*H214,2)</f>
        <v>0</v>
      </c>
      <c r="BL214" s="15" t="s">
        <v>130</v>
      </c>
      <c r="BM214" s="160" t="s">
        <v>431</v>
      </c>
    </row>
    <row r="215" spans="2:51" s="13" customFormat="1" ht="11.25">
      <c r="B215" s="161"/>
      <c r="D215" s="162" t="s">
        <v>132</v>
      </c>
      <c r="F215" s="164" t="s">
        <v>418</v>
      </c>
      <c r="H215" s="165">
        <v>28.8</v>
      </c>
      <c r="I215" s="166"/>
      <c r="L215" s="161"/>
      <c r="M215" s="167"/>
      <c r="N215" s="168"/>
      <c r="O215" s="168"/>
      <c r="P215" s="168"/>
      <c r="Q215" s="168"/>
      <c r="R215" s="168"/>
      <c r="S215" s="168"/>
      <c r="T215" s="169"/>
      <c r="AT215" s="163" t="s">
        <v>132</v>
      </c>
      <c r="AU215" s="163" t="s">
        <v>92</v>
      </c>
      <c r="AV215" s="13" t="s">
        <v>92</v>
      </c>
      <c r="AW215" s="13" t="s">
        <v>3</v>
      </c>
      <c r="AX215" s="13" t="s">
        <v>81</v>
      </c>
      <c r="AY215" s="163" t="s">
        <v>123</v>
      </c>
    </row>
    <row r="216" spans="1:65" s="2" customFormat="1" ht="37.9" customHeight="1">
      <c r="A216" s="31"/>
      <c r="B216" s="147"/>
      <c r="C216" s="148" t="s">
        <v>432</v>
      </c>
      <c r="D216" s="148" t="s">
        <v>126</v>
      </c>
      <c r="E216" s="149" t="s">
        <v>433</v>
      </c>
      <c r="F216" s="150" t="s">
        <v>434</v>
      </c>
      <c r="G216" s="151" t="s">
        <v>129</v>
      </c>
      <c r="H216" s="152">
        <v>165.6</v>
      </c>
      <c r="I216" s="153"/>
      <c r="J216" s="154">
        <f>ROUND(I216*H216,2)</f>
        <v>0</v>
      </c>
      <c r="K216" s="155"/>
      <c r="L216" s="32"/>
      <c r="M216" s="156" t="s">
        <v>1</v>
      </c>
      <c r="N216" s="157" t="s">
        <v>41</v>
      </c>
      <c r="O216" s="57"/>
      <c r="P216" s="158">
        <f>O216*H216</f>
        <v>0</v>
      </c>
      <c r="Q216" s="158">
        <v>0.00428</v>
      </c>
      <c r="R216" s="158">
        <f>Q216*H216</f>
        <v>0.708768</v>
      </c>
      <c r="S216" s="158">
        <v>0</v>
      </c>
      <c r="T216" s="159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0" t="s">
        <v>130</v>
      </c>
      <c r="AT216" s="160" t="s">
        <v>126</v>
      </c>
      <c r="AU216" s="160" t="s">
        <v>92</v>
      </c>
      <c r="AY216" s="15" t="s">
        <v>123</v>
      </c>
      <c r="BE216" s="91">
        <f>IF(N216="základní",J216,0)</f>
        <v>0</v>
      </c>
      <c r="BF216" s="91">
        <f>IF(N216="snížená",J216,0)</f>
        <v>0</v>
      </c>
      <c r="BG216" s="91">
        <f>IF(N216="zákl. přenesená",J216,0)</f>
        <v>0</v>
      </c>
      <c r="BH216" s="91">
        <f>IF(N216="sníž. přenesená",J216,0)</f>
        <v>0</v>
      </c>
      <c r="BI216" s="91">
        <f>IF(N216="nulová",J216,0)</f>
        <v>0</v>
      </c>
      <c r="BJ216" s="15" t="s">
        <v>81</v>
      </c>
      <c r="BK216" s="91">
        <f>ROUND(I216*H216,2)</f>
        <v>0</v>
      </c>
      <c r="BL216" s="15" t="s">
        <v>130</v>
      </c>
      <c r="BM216" s="160" t="s">
        <v>435</v>
      </c>
    </row>
    <row r="217" spans="2:51" s="13" customFormat="1" ht="11.25">
      <c r="B217" s="161"/>
      <c r="D217" s="162" t="s">
        <v>132</v>
      </c>
      <c r="F217" s="164" t="s">
        <v>436</v>
      </c>
      <c r="H217" s="165">
        <v>165.6</v>
      </c>
      <c r="I217" s="166"/>
      <c r="L217" s="161"/>
      <c r="M217" s="167"/>
      <c r="N217" s="168"/>
      <c r="O217" s="168"/>
      <c r="P217" s="168"/>
      <c r="Q217" s="168"/>
      <c r="R217" s="168"/>
      <c r="S217" s="168"/>
      <c r="T217" s="169"/>
      <c r="AT217" s="163" t="s">
        <v>132</v>
      </c>
      <c r="AU217" s="163" t="s">
        <v>92</v>
      </c>
      <c r="AV217" s="13" t="s">
        <v>92</v>
      </c>
      <c r="AW217" s="13" t="s">
        <v>3</v>
      </c>
      <c r="AX217" s="13" t="s">
        <v>81</v>
      </c>
      <c r="AY217" s="163" t="s">
        <v>123</v>
      </c>
    </row>
    <row r="218" spans="1:65" s="2" customFormat="1" ht="24.2" customHeight="1">
      <c r="A218" s="31"/>
      <c r="B218" s="147"/>
      <c r="C218" s="148" t="s">
        <v>437</v>
      </c>
      <c r="D218" s="148" t="s">
        <v>126</v>
      </c>
      <c r="E218" s="149" t="s">
        <v>438</v>
      </c>
      <c r="F218" s="150" t="s">
        <v>439</v>
      </c>
      <c r="G218" s="151" t="s">
        <v>192</v>
      </c>
      <c r="H218" s="152">
        <v>10</v>
      </c>
      <c r="I218" s="153"/>
      <c r="J218" s="154">
        <f aca="true" t="shared" si="30" ref="J218:J223">ROUND(I218*H218,2)</f>
        <v>0</v>
      </c>
      <c r="K218" s="155"/>
      <c r="L218" s="32"/>
      <c r="M218" s="156" t="s">
        <v>1</v>
      </c>
      <c r="N218" s="157" t="s">
        <v>41</v>
      </c>
      <c r="O218" s="57"/>
      <c r="P218" s="158">
        <f aca="true" t="shared" si="31" ref="P218:P223">O218*H218</f>
        <v>0</v>
      </c>
      <c r="Q218" s="158">
        <v>0</v>
      </c>
      <c r="R218" s="158">
        <f aca="true" t="shared" si="32" ref="R218:R223">Q218*H218</f>
        <v>0</v>
      </c>
      <c r="S218" s="158">
        <v>0</v>
      </c>
      <c r="T218" s="159">
        <f aca="true" t="shared" si="33" ref="T218:T223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0" t="s">
        <v>130</v>
      </c>
      <c r="AT218" s="160" t="s">
        <v>126</v>
      </c>
      <c r="AU218" s="160" t="s">
        <v>92</v>
      </c>
      <c r="AY218" s="15" t="s">
        <v>123</v>
      </c>
      <c r="BE218" s="91">
        <f aca="true" t="shared" si="34" ref="BE218:BE223">IF(N218="základní",J218,0)</f>
        <v>0</v>
      </c>
      <c r="BF218" s="91">
        <f aca="true" t="shared" si="35" ref="BF218:BF223">IF(N218="snížená",J218,0)</f>
        <v>0</v>
      </c>
      <c r="BG218" s="91">
        <f aca="true" t="shared" si="36" ref="BG218:BG223">IF(N218="zákl. přenesená",J218,0)</f>
        <v>0</v>
      </c>
      <c r="BH218" s="91">
        <f aca="true" t="shared" si="37" ref="BH218:BH223">IF(N218="sníž. přenesená",J218,0)</f>
        <v>0</v>
      </c>
      <c r="BI218" s="91">
        <f aca="true" t="shared" si="38" ref="BI218:BI223">IF(N218="nulová",J218,0)</f>
        <v>0</v>
      </c>
      <c r="BJ218" s="15" t="s">
        <v>81</v>
      </c>
      <c r="BK218" s="91">
        <f aca="true" t="shared" si="39" ref="BK218:BK223">ROUND(I218*H218,2)</f>
        <v>0</v>
      </c>
      <c r="BL218" s="15" t="s">
        <v>130</v>
      </c>
      <c r="BM218" s="160" t="s">
        <v>440</v>
      </c>
    </row>
    <row r="219" spans="1:65" s="2" customFormat="1" ht="24.2" customHeight="1">
      <c r="A219" s="31"/>
      <c r="B219" s="147"/>
      <c r="C219" s="148" t="s">
        <v>441</v>
      </c>
      <c r="D219" s="148" t="s">
        <v>126</v>
      </c>
      <c r="E219" s="149" t="s">
        <v>442</v>
      </c>
      <c r="F219" s="150" t="s">
        <v>443</v>
      </c>
      <c r="G219" s="151" t="s">
        <v>192</v>
      </c>
      <c r="H219" s="152">
        <v>20</v>
      </c>
      <c r="I219" s="153"/>
      <c r="J219" s="154">
        <f t="shared" si="30"/>
        <v>0</v>
      </c>
      <c r="K219" s="155"/>
      <c r="L219" s="32"/>
      <c r="M219" s="156" t="s">
        <v>1</v>
      </c>
      <c r="N219" s="157" t="s">
        <v>41</v>
      </c>
      <c r="O219" s="57"/>
      <c r="P219" s="158">
        <f t="shared" si="31"/>
        <v>0</v>
      </c>
      <c r="Q219" s="158">
        <v>0</v>
      </c>
      <c r="R219" s="158">
        <f t="shared" si="32"/>
        <v>0</v>
      </c>
      <c r="S219" s="158">
        <v>0</v>
      </c>
      <c r="T219" s="159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0" t="s">
        <v>130</v>
      </c>
      <c r="AT219" s="160" t="s">
        <v>126</v>
      </c>
      <c r="AU219" s="160" t="s">
        <v>92</v>
      </c>
      <c r="AY219" s="15" t="s">
        <v>123</v>
      </c>
      <c r="BE219" s="91">
        <f t="shared" si="34"/>
        <v>0</v>
      </c>
      <c r="BF219" s="91">
        <f t="shared" si="35"/>
        <v>0</v>
      </c>
      <c r="BG219" s="91">
        <f t="shared" si="36"/>
        <v>0</v>
      </c>
      <c r="BH219" s="91">
        <f t="shared" si="37"/>
        <v>0</v>
      </c>
      <c r="BI219" s="91">
        <f t="shared" si="38"/>
        <v>0</v>
      </c>
      <c r="BJ219" s="15" t="s">
        <v>81</v>
      </c>
      <c r="BK219" s="91">
        <f t="shared" si="39"/>
        <v>0</v>
      </c>
      <c r="BL219" s="15" t="s">
        <v>130</v>
      </c>
      <c r="BM219" s="160" t="s">
        <v>444</v>
      </c>
    </row>
    <row r="220" spans="1:65" s="2" customFormat="1" ht="24.2" customHeight="1">
      <c r="A220" s="31"/>
      <c r="B220" s="147"/>
      <c r="C220" s="148" t="s">
        <v>445</v>
      </c>
      <c r="D220" s="148" t="s">
        <v>126</v>
      </c>
      <c r="E220" s="149" t="s">
        <v>446</v>
      </c>
      <c r="F220" s="150" t="s">
        <v>447</v>
      </c>
      <c r="G220" s="151" t="s">
        <v>192</v>
      </c>
      <c r="H220" s="152">
        <v>25</v>
      </c>
      <c r="I220" s="153"/>
      <c r="J220" s="154">
        <f t="shared" si="30"/>
        <v>0</v>
      </c>
      <c r="K220" s="155"/>
      <c r="L220" s="32"/>
      <c r="M220" s="156" t="s">
        <v>1</v>
      </c>
      <c r="N220" s="157" t="s">
        <v>41</v>
      </c>
      <c r="O220" s="57"/>
      <c r="P220" s="158">
        <f t="shared" si="31"/>
        <v>0</v>
      </c>
      <c r="Q220" s="158">
        <v>0</v>
      </c>
      <c r="R220" s="158">
        <f t="shared" si="32"/>
        <v>0</v>
      </c>
      <c r="S220" s="158">
        <v>0</v>
      </c>
      <c r="T220" s="159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0" t="s">
        <v>130</v>
      </c>
      <c r="AT220" s="160" t="s">
        <v>126</v>
      </c>
      <c r="AU220" s="160" t="s">
        <v>92</v>
      </c>
      <c r="AY220" s="15" t="s">
        <v>123</v>
      </c>
      <c r="BE220" s="91">
        <f t="shared" si="34"/>
        <v>0</v>
      </c>
      <c r="BF220" s="91">
        <f t="shared" si="35"/>
        <v>0</v>
      </c>
      <c r="BG220" s="91">
        <f t="shared" si="36"/>
        <v>0</v>
      </c>
      <c r="BH220" s="91">
        <f t="shared" si="37"/>
        <v>0</v>
      </c>
      <c r="BI220" s="91">
        <f t="shared" si="38"/>
        <v>0</v>
      </c>
      <c r="BJ220" s="15" t="s">
        <v>81</v>
      </c>
      <c r="BK220" s="91">
        <f t="shared" si="39"/>
        <v>0</v>
      </c>
      <c r="BL220" s="15" t="s">
        <v>130</v>
      </c>
      <c r="BM220" s="160" t="s">
        <v>448</v>
      </c>
    </row>
    <row r="221" spans="1:65" s="2" customFormat="1" ht="24.2" customHeight="1">
      <c r="A221" s="31"/>
      <c r="B221" s="147"/>
      <c r="C221" s="148" t="s">
        <v>449</v>
      </c>
      <c r="D221" s="148" t="s">
        <v>126</v>
      </c>
      <c r="E221" s="149" t="s">
        <v>450</v>
      </c>
      <c r="F221" s="150" t="s">
        <v>451</v>
      </c>
      <c r="G221" s="151" t="s">
        <v>192</v>
      </c>
      <c r="H221" s="152">
        <v>40</v>
      </c>
      <c r="I221" s="153"/>
      <c r="J221" s="154">
        <f t="shared" si="30"/>
        <v>0</v>
      </c>
      <c r="K221" s="155"/>
      <c r="L221" s="32"/>
      <c r="M221" s="156" t="s">
        <v>1</v>
      </c>
      <c r="N221" s="157" t="s">
        <v>41</v>
      </c>
      <c r="O221" s="57"/>
      <c r="P221" s="158">
        <f t="shared" si="31"/>
        <v>0</v>
      </c>
      <c r="Q221" s="158">
        <v>0</v>
      </c>
      <c r="R221" s="158">
        <f t="shared" si="32"/>
        <v>0</v>
      </c>
      <c r="S221" s="158">
        <v>0</v>
      </c>
      <c r="T221" s="159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0" t="s">
        <v>130</v>
      </c>
      <c r="AT221" s="160" t="s">
        <v>126</v>
      </c>
      <c r="AU221" s="160" t="s">
        <v>92</v>
      </c>
      <c r="AY221" s="15" t="s">
        <v>123</v>
      </c>
      <c r="BE221" s="91">
        <f t="shared" si="34"/>
        <v>0</v>
      </c>
      <c r="BF221" s="91">
        <f t="shared" si="35"/>
        <v>0</v>
      </c>
      <c r="BG221" s="91">
        <f t="shared" si="36"/>
        <v>0</v>
      </c>
      <c r="BH221" s="91">
        <f t="shared" si="37"/>
        <v>0</v>
      </c>
      <c r="BI221" s="91">
        <f t="shared" si="38"/>
        <v>0</v>
      </c>
      <c r="BJ221" s="15" t="s">
        <v>81</v>
      </c>
      <c r="BK221" s="91">
        <f t="shared" si="39"/>
        <v>0</v>
      </c>
      <c r="BL221" s="15" t="s">
        <v>130</v>
      </c>
      <c r="BM221" s="160" t="s">
        <v>452</v>
      </c>
    </row>
    <row r="222" spans="1:65" s="2" customFormat="1" ht="24.2" customHeight="1">
      <c r="A222" s="31"/>
      <c r="B222" s="147"/>
      <c r="C222" s="148" t="s">
        <v>453</v>
      </c>
      <c r="D222" s="148" t="s">
        <v>126</v>
      </c>
      <c r="E222" s="149" t="s">
        <v>454</v>
      </c>
      <c r="F222" s="150" t="s">
        <v>455</v>
      </c>
      <c r="G222" s="151" t="s">
        <v>192</v>
      </c>
      <c r="H222" s="152">
        <v>15</v>
      </c>
      <c r="I222" s="153"/>
      <c r="J222" s="154">
        <f t="shared" si="30"/>
        <v>0</v>
      </c>
      <c r="K222" s="155"/>
      <c r="L222" s="32"/>
      <c r="M222" s="156" t="s">
        <v>1</v>
      </c>
      <c r="N222" s="157" t="s">
        <v>41</v>
      </c>
      <c r="O222" s="57"/>
      <c r="P222" s="158">
        <f t="shared" si="31"/>
        <v>0</v>
      </c>
      <c r="Q222" s="158">
        <v>0</v>
      </c>
      <c r="R222" s="158">
        <f t="shared" si="32"/>
        <v>0</v>
      </c>
      <c r="S222" s="158">
        <v>0</v>
      </c>
      <c r="T222" s="159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0" t="s">
        <v>130</v>
      </c>
      <c r="AT222" s="160" t="s">
        <v>126</v>
      </c>
      <c r="AU222" s="160" t="s">
        <v>92</v>
      </c>
      <c r="AY222" s="15" t="s">
        <v>123</v>
      </c>
      <c r="BE222" s="91">
        <f t="shared" si="34"/>
        <v>0</v>
      </c>
      <c r="BF222" s="91">
        <f t="shared" si="35"/>
        <v>0</v>
      </c>
      <c r="BG222" s="91">
        <f t="shared" si="36"/>
        <v>0</v>
      </c>
      <c r="BH222" s="91">
        <f t="shared" si="37"/>
        <v>0</v>
      </c>
      <c r="BI222" s="91">
        <f t="shared" si="38"/>
        <v>0</v>
      </c>
      <c r="BJ222" s="15" t="s">
        <v>81</v>
      </c>
      <c r="BK222" s="91">
        <f t="shared" si="39"/>
        <v>0</v>
      </c>
      <c r="BL222" s="15" t="s">
        <v>130</v>
      </c>
      <c r="BM222" s="160" t="s">
        <v>456</v>
      </c>
    </row>
    <row r="223" spans="1:65" s="2" customFormat="1" ht="24.2" customHeight="1">
      <c r="A223" s="31"/>
      <c r="B223" s="147"/>
      <c r="C223" s="148" t="s">
        <v>457</v>
      </c>
      <c r="D223" s="148" t="s">
        <v>126</v>
      </c>
      <c r="E223" s="149" t="s">
        <v>458</v>
      </c>
      <c r="F223" s="150" t="s">
        <v>459</v>
      </c>
      <c r="G223" s="151" t="s">
        <v>129</v>
      </c>
      <c r="H223" s="152">
        <v>14.4</v>
      </c>
      <c r="I223" s="153"/>
      <c r="J223" s="154">
        <f t="shared" si="30"/>
        <v>0</v>
      </c>
      <c r="K223" s="155"/>
      <c r="L223" s="32"/>
      <c r="M223" s="156" t="s">
        <v>1</v>
      </c>
      <c r="N223" s="157" t="s">
        <v>41</v>
      </c>
      <c r="O223" s="57"/>
      <c r="P223" s="158">
        <f t="shared" si="31"/>
        <v>0</v>
      </c>
      <c r="Q223" s="158">
        <v>0.00667</v>
      </c>
      <c r="R223" s="158">
        <f t="shared" si="32"/>
        <v>0.096048</v>
      </c>
      <c r="S223" s="158">
        <v>0</v>
      </c>
      <c r="T223" s="159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0" t="s">
        <v>130</v>
      </c>
      <c r="AT223" s="160" t="s">
        <v>126</v>
      </c>
      <c r="AU223" s="160" t="s">
        <v>92</v>
      </c>
      <c r="AY223" s="15" t="s">
        <v>123</v>
      </c>
      <c r="BE223" s="91">
        <f t="shared" si="34"/>
        <v>0</v>
      </c>
      <c r="BF223" s="91">
        <f t="shared" si="35"/>
        <v>0</v>
      </c>
      <c r="BG223" s="91">
        <f t="shared" si="36"/>
        <v>0</v>
      </c>
      <c r="BH223" s="91">
        <f t="shared" si="37"/>
        <v>0</v>
      </c>
      <c r="BI223" s="91">
        <f t="shared" si="38"/>
        <v>0</v>
      </c>
      <c r="BJ223" s="15" t="s">
        <v>81</v>
      </c>
      <c r="BK223" s="91">
        <f t="shared" si="39"/>
        <v>0</v>
      </c>
      <c r="BL223" s="15" t="s">
        <v>130</v>
      </c>
      <c r="BM223" s="160" t="s">
        <v>460</v>
      </c>
    </row>
    <row r="224" spans="2:51" s="13" customFormat="1" ht="11.25">
      <c r="B224" s="161"/>
      <c r="D224" s="162" t="s">
        <v>132</v>
      </c>
      <c r="F224" s="164" t="s">
        <v>144</v>
      </c>
      <c r="H224" s="165">
        <v>14.4</v>
      </c>
      <c r="I224" s="166"/>
      <c r="L224" s="161"/>
      <c r="M224" s="167"/>
      <c r="N224" s="168"/>
      <c r="O224" s="168"/>
      <c r="P224" s="168"/>
      <c r="Q224" s="168"/>
      <c r="R224" s="168"/>
      <c r="S224" s="168"/>
      <c r="T224" s="169"/>
      <c r="AT224" s="163" t="s">
        <v>132</v>
      </c>
      <c r="AU224" s="163" t="s">
        <v>92</v>
      </c>
      <c r="AV224" s="13" t="s">
        <v>92</v>
      </c>
      <c r="AW224" s="13" t="s">
        <v>3</v>
      </c>
      <c r="AX224" s="13" t="s">
        <v>81</v>
      </c>
      <c r="AY224" s="163" t="s">
        <v>123</v>
      </c>
    </row>
    <row r="225" spans="1:65" s="2" customFormat="1" ht="21.75" customHeight="1">
      <c r="A225" s="31"/>
      <c r="B225" s="147"/>
      <c r="C225" s="148" t="s">
        <v>461</v>
      </c>
      <c r="D225" s="148" t="s">
        <v>126</v>
      </c>
      <c r="E225" s="149" t="s">
        <v>462</v>
      </c>
      <c r="F225" s="150" t="s">
        <v>463</v>
      </c>
      <c r="G225" s="151" t="s">
        <v>129</v>
      </c>
      <c r="H225" s="152">
        <v>349.2</v>
      </c>
      <c r="I225" s="153"/>
      <c r="J225" s="154">
        <f>ROUND(I225*H225,2)</f>
        <v>0</v>
      </c>
      <c r="K225" s="155"/>
      <c r="L225" s="32"/>
      <c r="M225" s="156" t="s">
        <v>1</v>
      </c>
      <c r="N225" s="157" t="s">
        <v>41</v>
      </c>
      <c r="O225" s="57"/>
      <c r="P225" s="158">
        <f>O225*H225</f>
        <v>0</v>
      </c>
      <c r="Q225" s="158">
        <v>0</v>
      </c>
      <c r="R225" s="158">
        <f>Q225*H225</f>
        <v>0</v>
      </c>
      <c r="S225" s="158">
        <v>0</v>
      </c>
      <c r="T225" s="159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60" t="s">
        <v>130</v>
      </c>
      <c r="AT225" s="160" t="s">
        <v>126</v>
      </c>
      <c r="AU225" s="160" t="s">
        <v>92</v>
      </c>
      <c r="AY225" s="15" t="s">
        <v>123</v>
      </c>
      <c r="BE225" s="91">
        <f>IF(N225="základní",J225,0)</f>
        <v>0</v>
      </c>
      <c r="BF225" s="91">
        <f>IF(N225="snížená",J225,0)</f>
        <v>0</v>
      </c>
      <c r="BG225" s="91">
        <f>IF(N225="zákl. přenesená",J225,0)</f>
        <v>0</v>
      </c>
      <c r="BH225" s="91">
        <f>IF(N225="sníž. přenesená",J225,0)</f>
        <v>0</v>
      </c>
      <c r="BI225" s="91">
        <f>IF(N225="nulová",J225,0)</f>
        <v>0</v>
      </c>
      <c r="BJ225" s="15" t="s">
        <v>81</v>
      </c>
      <c r="BK225" s="91">
        <f>ROUND(I225*H225,2)</f>
        <v>0</v>
      </c>
      <c r="BL225" s="15" t="s">
        <v>130</v>
      </c>
      <c r="BM225" s="160" t="s">
        <v>464</v>
      </c>
    </row>
    <row r="226" spans="2:51" s="13" customFormat="1" ht="11.25">
      <c r="B226" s="161"/>
      <c r="D226" s="162" t="s">
        <v>132</v>
      </c>
      <c r="E226" s="163" t="s">
        <v>1</v>
      </c>
      <c r="F226" s="164" t="s">
        <v>465</v>
      </c>
      <c r="H226" s="165">
        <v>349.2</v>
      </c>
      <c r="I226" s="166"/>
      <c r="L226" s="161"/>
      <c r="M226" s="167"/>
      <c r="N226" s="168"/>
      <c r="O226" s="168"/>
      <c r="P226" s="168"/>
      <c r="Q226" s="168"/>
      <c r="R226" s="168"/>
      <c r="S226" s="168"/>
      <c r="T226" s="169"/>
      <c r="AT226" s="163" t="s">
        <v>132</v>
      </c>
      <c r="AU226" s="163" t="s">
        <v>92</v>
      </c>
      <c r="AV226" s="13" t="s">
        <v>92</v>
      </c>
      <c r="AW226" s="13" t="s">
        <v>31</v>
      </c>
      <c r="AX226" s="13" t="s">
        <v>81</v>
      </c>
      <c r="AY226" s="163" t="s">
        <v>123</v>
      </c>
    </row>
    <row r="227" spans="1:65" s="2" customFormat="1" ht="21.75" customHeight="1">
      <c r="A227" s="31"/>
      <c r="B227" s="147"/>
      <c r="C227" s="148" t="s">
        <v>466</v>
      </c>
      <c r="D227" s="148" t="s">
        <v>126</v>
      </c>
      <c r="E227" s="149" t="s">
        <v>467</v>
      </c>
      <c r="F227" s="150" t="s">
        <v>468</v>
      </c>
      <c r="G227" s="151" t="s">
        <v>129</v>
      </c>
      <c r="H227" s="152">
        <v>28.8</v>
      </c>
      <c r="I227" s="153"/>
      <c r="J227" s="154">
        <f aca="true" t="shared" si="40" ref="J227:J237">ROUND(I227*H227,2)</f>
        <v>0</v>
      </c>
      <c r="K227" s="155"/>
      <c r="L227" s="32"/>
      <c r="M227" s="156" t="s">
        <v>1</v>
      </c>
      <c r="N227" s="157" t="s">
        <v>41</v>
      </c>
      <c r="O227" s="57"/>
      <c r="P227" s="158">
        <f aca="true" t="shared" si="41" ref="P227:P237">O227*H227</f>
        <v>0</v>
      </c>
      <c r="Q227" s="158">
        <v>0</v>
      </c>
      <c r="R227" s="158">
        <f aca="true" t="shared" si="42" ref="R227:R237">Q227*H227</f>
        <v>0</v>
      </c>
      <c r="S227" s="158">
        <v>0</v>
      </c>
      <c r="T227" s="159">
        <f aca="true" t="shared" si="43" ref="T227:T237"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0" t="s">
        <v>130</v>
      </c>
      <c r="AT227" s="160" t="s">
        <v>126</v>
      </c>
      <c r="AU227" s="160" t="s">
        <v>92</v>
      </c>
      <c r="AY227" s="15" t="s">
        <v>123</v>
      </c>
      <c r="BE227" s="91">
        <f aca="true" t="shared" si="44" ref="BE227:BE237">IF(N227="základní",J227,0)</f>
        <v>0</v>
      </c>
      <c r="BF227" s="91">
        <f aca="true" t="shared" si="45" ref="BF227:BF237">IF(N227="snížená",J227,0)</f>
        <v>0</v>
      </c>
      <c r="BG227" s="91">
        <f aca="true" t="shared" si="46" ref="BG227:BG237">IF(N227="zákl. přenesená",J227,0)</f>
        <v>0</v>
      </c>
      <c r="BH227" s="91">
        <f aca="true" t="shared" si="47" ref="BH227:BH237">IF(N227="sníž. přenesená",J227,0)</f>
        <v>0</v>
      </c>
      <c r="BI227" s="91">
        <f aca="true" t="shared" si="48" ref="BI227:BI237">IF(N227="nulová",J227,0)</f>
        <v>0</v>
      </c>
      <c r="BJ227" s="15" t="s">
        <v>81</v>
      </c>
      <c r="BK227" s="91">
        <f aca="true" t="shared" si="49" ref="BK227:BK237">ROUND(I227*H227,2)</f>
        <v>0</v>
      </c>
      <c r="BL227" s="15" t="s">
        <v>130</v>
      </c>
      <c r="BM227" s="160" t="s">
        <v>469</v>
      </c>
    </row>
    <row r="228" spans="1:65" s="2" customFormat="1" ht="24.2" customHeight="1">
      <c r="A228" s="31"/>
      <c r="B228" s="147"/>
      <c r="C228" s="148" t="s">
        <v>470</v>
      </c>
      <c r="D228" s="148" t="s">
        <v>126</v>
      </c>
      <c r="E228" s="149" t="s">
        <v>471</v>
      </c>
      <c r="F228" s="150" t="s">
        <v>472</v>
      </c>
      <c r="G228" s="151" t="s">
        <v>129</v>
      </c>
      <c r="H228" s="152">
        <v>14.4</v>
      </c>
      <c r="I228" s="153"/>
      <c r="J228" s="154">
        <f t="shared" si="40"/>
        <v>0</v>
      </c>
      <c r="K228" s="155"/>
      <c r="L228" s="32"/>
      <c r="M228" s="156" t="s">
        <v>1</v>
      </c>
      <c r="N228" s="157" t="s">
        <v>41</v>
      </c>
      <c r="O228" s="57"/>
      <c r="P228" s="158">
        <f t="shared" si="41"/>
        <v>0</v>
      </c>
      <c r="Q228" s="158">
        <v>0</v>
      </c>
      <c r="R228" s="158">
        <f t="shared" si="42"/>
        <v>0</v>
      </c>
      <c r="S228" s="158">
        <v>0</v>
      </c>
      <c r="T228" s="159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0" t="s">
        <v>130</v>
      </c>
      <c r="AT228" s="160" t="s">
        <v>126</v>
      </c>
      <c r="AU228" s="160" t="s">
        <v>92</v>
      </c>
      <c r="AY228" s="15" t="s">
        <v>123</v>
      </c>
      <c r="BE228" s="91">
        <f t="shared" si="44"/>
        <v>0</v>
      </c>
      <c r="BF228" s="91">
        <f t="shared" si="45"/>
        <v>0</v>
      </c>
      <c r="BG228" s="91">
        <f t="shared" si="46"/>
        <v>0</v>
      </c>
      <c r="BH228" s="91">
        <f t="shared" si="47"/>
        <v>0</v>
      </c>
      <c r="BI228" s="91">
        <f t="shared" si="48"/>
        <v>0</v>
      </c>
      <c r="BJ228" s="15" t="s">
        <v>81</v>
      </c>
      <c r="BK228" s="91">
        <f t="shared" si="49"/>
        <v>0</v>
      </c>
      <c r="BL228" s="15" t="s">
        <v>130</v>
      </c>
      <c r="BM228" s="160" t="s">
        <v>473</v>
      </c>
    </row>
    <row r="229" spans="1:65" s="2" customFormat="1" ht="16.5" customHeight="1">
      <c r="A229" s="31"/>
      <c r="B229" s="147"/>
      <c r="C229" s="148" t="s">
        <v>474</v>
      </c>
      <c r="D229" s="148" t="s">
        <v>126</v>
      </c>
      <c r="E229" s="149" t="s">
        <v>475</v>
      </c>
      <c r="F229" s="150" t="s">
        <v>476</v>
      </c>
      <c r="G229" s="151" t="s">
        <v>239</v>
      </c>
      <c r="H229" s="152">
        <v>48</v>
      </c>
      <c r="I229" s="153"/>
      <c r="J229" s="154">
        <f t="shared" si="40"/>
        <v>0</v>
      </c>
      <c r="K229" s="155"/>
      <c r="L229" s="32"/>
      <c r="M229" s="156" t="s">
        <v>1</v>
      </c>
      <c r="N229" s="157" t="s">
        <v>41</v>
      </c>
      <c r="O229" s="57"/>
      <c r="P229" s="158">
        <f t="shared" si="41"/>
        <v>0</v>
      </c>
      <c r="Q229" s="158">
        <v>0</v>
      </c>
      <c r="R229" s="158">
        <f t="shared" si="42"/>
        <v>0</v>
      </c>
      <c r="S229" s="158">
        <v>0</v>
      </c>
      <c r="T229" s="159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60" t="s">
        <v>130</v>
      </c>
      <c r="AT229" s="160" t="s">
        <v>126</v>
      </c>
      <c r="AU229" s="160" t="s">
        <v>92</v>
      </c>
      <c r="AY229" s="15" t="s">
        <v>123</v>
      </c>
      <c r="BE229" s="91">
        <f t="shared" si="44"/>
        <v>0</v>
      </c>
      <c r="BF229" s="91">
        <f t="shared" si="45"/>
        <v>0</v>
      </c>
      <c r="BG229" s="91">
        <f t="shared" si="46"/>
        <v>0</v>
      </c>
      <c r="BH229" s="91">
        <f t="shared" si="47"/>
        <v>0</v>
      </c>
      <c r="BI229" s="91">
        <f t="shared" si="48"/>
        <v>0</v>
      </c>
      <c r="BJ229" s="15" t="s">
        <v>81</v>
      </c>
      <c r="BK229" s="91">
        <f t="shared" si="49"/>
        <v>0</v>
      </c>
      <c r="BL229" s="15" t="s">
        <v>130</v>
      </c>
      <c r="BM229" s="160" t="s">
        <v>477</v>
      </c>
    </row>
    <row r="230" spans="1:65" s="2" customFormat="1" ht="33" customHeight="1">
      <c r="A230" s="31"/>
      <c r="B230" s="147"/>
      <c r="C230" s="148" t="s">
        <v>478</v>
      </c>
      <c r="D230" s="148" t="s">
        <v>126</v>
      </c>
      <c r="E230" s="149" t="s">
        <v>479</v>
      </c>
      <c r="F230" s="150" t="s">
        <v>480</v>
      </c>
      <c r="G230" s="151" t="s">
        <v>239</v>
      </c>
      <c r="H230" s="152">
        <v>80</v>
      </c>
      <c r="I230" s="153"/>
      <c r="J230" s="154">
        <f t="shared" si="40"/>
        <v>0</v>
      </c>
      <c r="K230" s="155"/>
      <c r="L230" s="32"/>
      <c r="M230" s="156" t="s">
        <v>1</v>
      </c>
      <c r="N230" s="157" t="s">
        <v>41</v>
      </c>
      <c r="O230" s="57"/>
      <c r="P230" s="158">
        <f t="shared" si="41"/>
        <v>0</v>
      </c>
      <c r="Q230" s="158">
        <v>0</v>
      </c>
      <c r="R230" s="158">
        <f t="shared" si="42"/>
        <v>0</v>
      </c>
      <c r="S230" s="158">
        <v>0</v>
      </c>
      <c r="T230" s="159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0" t="s">
        <v>130</v>
      </c>
      <c r="AT230" s="160" t="s">
        <v>126</v>
      </c>
      <c r="AU230" s="160" t="s">
        <v>92</v>
      </c>
      <c r="AY230" s="15" t="s">
        <v>123</v>
      </c>
      <c r="BE230" s="91">
        <f t="shared" si="44"/>
        <v>0</v>
      </c>
      <c r="BF230" s="91">
        <f t="shared" si="45"/>
        <v>0</v>
      </c>
      <c r="BG230" s="91">
        <f t="shared" si="46"/>
        <v>0</v>
      </c>
      <c r="BH230" s="91">
        <f t="shared" si="47"/>
        <v>0</v>
      </c>
      <c r="BI230" s="91">
        <f t="shared" si="48"/>
        <v>0</v>
      </c>
      <c r="BJ230" s="15" t="s">
        <v>81</v>
      </c>
      <c r="BK230" s="91">
        <f t="shared" si="49"/>
        <v>0</v>
      </c>
      <c r="BL230" s="15" t="s">
        <v>130</v>
      </c>
      <c r="BM230" s="160" t="s">
        <v>481</v>
      </c>
    </row>
    <row r="231" spans="1:65" s="2" customFormat="1" ht="24.2" customHeight="1">
      <c r="A231" s="31"/>
      <c r="B231" s="147"/>
      <c r="C231" s="148" t="s">
        <v>482</v>
      </c>
      <c r="D231" s="148" t="s">
        <v>126</v>
      </c>
      <c r="E231" s="149" t="s">
        <v>483</v>
      </c>
      <c r="F231" s="150" t="s">
        <v>484</v>
      </c>
      <c r="G231" s="151" t="s">
        <v>192</v>
      </c>
      <c r="H231" s="152">
        <v>4</v>
      </c>
      <c r="I231" s="153"/>
      <c r="J231" s="154">
        <f t="shared" si="40"/>
        <v>0</v>
      </c>
      <c r="K231" s="155"/>
      <c r="L231" s="32"/>
      <c r="M231" s="156" t="s">
        <v>1</v>
      </c>
      <c r="N231" s="157" t="s">
        <v>41</v>
      </c>
      <c r="O231" s="57"/>
      <c r="P231" s="158">
        <f t="shared" si="41"/>
        <v>0</v>
      </c>
      <c r="Q231" s="158">
        <v>0</v>
      </c>
      <c r="R231" s="158">
        <f t="shared" si="42"/>
        <v>0</v>
      </c>
      <c r="S231" s="158">
        <v>0</v>
      </c>
      <c r="T231" s="159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0" t="s">
        <v>130</v>
      </c>
      <c r="AT231" s="160" t="s">
        <v>126</v>
      </c>
      <c r="AU231" s="160" t="s">
        <v>92</v>
      </c>
      <c r="AY231" s="15" t="s">
        <v>123</v>
      </c>
      <c r="BE231" s="91">
        <f t="shared" si="44"/>
        <v>0</v>
      </c>
      <c r="BF231" s="91">
        <f t="shared" si="45"/>
        <v>0</v>
      </c>
      <c r="BG231" s="91">
        <f t="shared" si="46"/>
        <v>0</v>
      </c>
      <c r="BH231" s="91">
        <f t="shared" si="47"/>
        <v>0</v>
      </c>
      <c r="BI231" s="91">
        <f t="shared" si="48"/>
        <v>0</v>
      </c>
      <c r="BJ231" s="15" t="s">
        <v>81</v>
      </c>
      <c r="BK231" s="91">
        <f t="shared" si="49"/>
        <v>0</v>
      </c>
      <c r="BL231" s="15" t="s">
        <v>130</v>
      </c>
      <c r="BM231" s="160" t="s">
        <v>485</v>
      </c>
    </row>
    <row r="232" spans="1:65" s="2" customFormat="1" ht="24.2" customHeight="1">
      <c r="A232" s="31"/>
      <c r="B232" s="147"/>
      <c r="C232" s="148" t="s">
        <v>486</v>
      </c>
      <c r="D232" s="148" t="s">
        <v>126</v>
      </c>
      <c r="E232" s="149" t="s">
        <v>487</v>
      </c>
      <c r="F232" s="150" t="s">
        <v>488</v>
      </c>
      <c r="G232" s="151" t="s">
        <v>192</v>
      </c>
      <c r="H232" s="152">
        <v>8</v>
      </c>
      <c r="I232" s="153"/>
      <c r="J232" s="154">
        <f t="shared" si="40"/>
        <v>0</v>
      </c>
      <c r="K232" s="155"/>
      <c r="L232" s="32"/>
      <c r="M232" s="156" t="s">
        <v>1</v>
      </c>
      <c r="N232" s="157" t="s">
        <v>41</v>
      </c>
      <c r="O232" s="57"/>
      <c r="P232" s="158">
        <f t="shared" si="41"/>
        <v>0</v>
      </c>
      <c r="Q232" s="158">
        <v>0</v>
      </c>
      <c r="R232" s="158">
        <f t="shared" si="42"/>
        <v>0</v>
      </c>
      <c r="S232" s="158">
        <v>0</v>
      </c>
      <c r="T232" s="159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60" t="s">
        <v>130</v>
      </c>
      <c r="AT232" s="160" t="s">
        <v>126</v>
      </c>
      <c r="AU232" s="160" t="s">
        <v>92</v>
      </c>
      <c r="AY232" s="15" t="s">
        <v>123</v>
      </c>
      <c r="BE232" s="91">
        <f t="shared" si="44"/>
        <v>0</v>
      </c>
      <c r="BF232" s="91">
        <f t="shared" si="45"/>
        <v>0</v>
      </c>
      <c r="BG232" s="91">
        <f t="shared" si="46"/>
        <v>0</v>
      </c>
      <c r="BH232" s="91">
        <f t="shared" si="47"/>
        <v>0</v>
      </c>
      <c r="BI232" s="91">
        <f t="shared" si="48"/>
        <v>0</v>
      </c>
      <c r="BJ232" s="15" t="s">
        <v>81</v>
      </c>
      <c r="BK232" s="91">
        <f t="shared" si="49"/>
        <v>0</v>
      </c>
      <c r="BL232" s="15" t="s">
        <v>130</v>
      </c>
      <c r="BM232" s="160" t="s">
        <v>489</v>
      </c>
    </row>
    <row r="233" spans="1:65" s="2" customFormat="1" ht="24.2" customHeight="1">
      <c r="A233" s="31"/>
      <c r="B233" s="147"/>
      <c r="C233" s="148" t="s">
        <v>490</v>
      </c>
      <c r="D233" s="148" t="s">
        <v>126</v>
      </c>
      <c r="E233" s="149" t="s">
        <v>491</v>
      </c>
      <c r="F233" s="150" t="s">
        <v>492</v>
      </c>
      <c r="G233" s="151" t="s">
        <v>192</v>
      </c>
      <c r="H233" s="152">
        <v>1</v>
      </c>
      <c r="I233" s="153"/>
      <c r="J233" s="154">
        <f t="shared" si="40"/>
        <v>0</v>
      </c>
      <c r="K233" s="155"/>
      <c r="L233" s="32"/>
      <c r="M233" s="156" t="s">
        <v>1</v>
      </c>
      <c r="N233" s="157" t="s">
        <v>41</v>
      </c>
      <c r="O233" s="57"/>
      <c r="P233" s="158">
        <f t="shared" si="41"/>
        <v>0</v>
      </c>
      <c r="Q233" s="158">
        <v>0</v>
      </c>
      <c r="R233" s="158">
        <f t="shared" si="42"/>
        <v>0</v>
      </c>
      <c r="S233" s="158">
        <v>0</v>
      </c>
      <c r="T233" s="159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0" t="s">
        <v>130</v>
      </c>
      <c r="AT233" s="160" t="s">
        <v>126</v>
      </c>
      <c r="AU233" s="160" t="s">
        <v>92</v>
      </c>
      <c r="AY233" s="15" t="s">
        <v>123</v>
      </c>
      <c r="BE233" s="91">
        <f t="shared" si="44"/>
        <v>0</v>
      </c>
      <c r="BF233" s="91">
        <f t="shared" si="45"/>
        <v>0</v>
      </c>
      <c r="BG233" s="91">
        <f t="shared" si="46"/>
        <v>0</v>
      </c>
      <c r="BH233" s="91">
        <f t="shared" si="47"/>
        <v>0</v>
      </c>
      <c r="BI233" s="91">
        <f t="shared" si="48"/>
        <v>0</v>
      </c>
      <c r="BJ233" s="15" t="s">
        <v>81</v>
      </c>
      <c r="BK233" s="91">
        <f t="shared" si="49"/>
        <v>0</v>
      </c>
      <c r="BL233" s="15" t="s">
        <v>130</v>
      </c>
      <c r="BM233" s="160" t="s">
        <v>493</v>
      </c>
    </row>
    <row r="234" spans="1:65" s="2" customFormat="1" ht="16.5" customHeight="1">
      <c r="A234" s="31"/>
      <c r="B234" s="147"/>
      <c r="C234" s="148" t="s">
        <v>494</v>
      </c>
      <c r="D234" s="148" t="s">
        <v>126</v>
      </c>
      <c r="E234" s="149" t="s">
        <v>495</v>
      </c>
      <c r="F234" s="150" t="s">
        <v>496</v>
      </c>
      <c r="G234" s="151" t="s">
        <v>192</v>
      </c>
      <c r="H234" s="152">
        <v>2</v>
      </c>
      <c r="I234" s="153"/>
      <c r="J234" s="154">
        <f t="shared" si="40"/>
        <v>0</v>
      </c>
      <c r="K234" s="155"/>
      <c r="L234" s="32"/>
      <c r="M234" s="156" t="s">
        <v>1</v>
      </c>
      <c r="N234" s="157" t="s">
        <v>41</v>
      </c>
      <c r="O234" s="57"/>
      <c r="P234" s="158">
        <f t="shared" si="41"/>
        <v>0</v>
      </c>
      <c r="Q234" s="158">
        <v>0</v>
      </c>
      <c r="R234" s="158">
        <f t="shared" si="42"/>
        <v>0</v>
      </c>
      <c r="S234" s="158">
        <v>0</v>
      </c>
      <c r="T234" s="159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0" t="s">
        <v>130</v>
      </c>
      <c r="AT234" s="160" t="s">
        <v>126</v>
      </c>
      <c r="AU234" s="160" t="s">
        <v>92</v>
      </c>
      <c r="AY234" s="15" t="s">
        <v>123</v>
      </c>
      <c r="BE234" s="91">
        <f t="shared" si="44"/>
        <v>0</v>
      </c>
      <c r="BF234" s="91">
        <f t="shared" si="45"/>
        <v>0</v>
      </c>
      <c r="BG234" s="91">
        <f t="shared" si="46"/>
        <v>0</v>
      </c>
      <c r="BH234" s="91">
        <f t="shared" si="47"/>
        <v>0</v>
      </c>
      <c r="BI234" s="91">
        <f t="shared" si="48"/>
        <v>0</v>
      </c>
      <c r="BJ234" s="15" t="s">
        <v>81</v>
      </c>
      <c r="BK234" s="91">
        <f t="shared" si="49"/>
        <v>0</v>
      </c>
      <c r="BL234" s="15" t="s">
        <v>130</v>
      </c>
      <c r="BM234" s="160" t="s">
        <v>497</v>
      </c>
    </row>
    <row r="235" spans="1:65" s="2" customFormat="1" ht="16.5" customHeight="1">
      <c r="A235" s="31"/>
      <c r="B235" s="147"/>
      <c r="C235" s="148" t="s">
        <v>498</v>
      </c>
      <c r="D235" s="148" t="s">
        <v>126</v>
      </c>
      <c r="E235" s="149" t="s">
        <v>499</v>
      </c>
      <c r="F235" s="150" t="s">
        <v>500</v>
      </c>
      <c r="G235" s="151" t="s">
        <v>501</v>
      </c>
      <c r="H235" s="152">
        <v>150</v>
      </c>
      <c r="I235" s="153"/>
      <c r="J235" s="154">
        <f t="shared" si="40"/>
        <v>0</v>
      </c>
      <c r="K235" s="155"/>
      <c r="L235" s="32"/>
      <c r="M235" s="156" t="s">
        <v>1</v>
      </c>
      <c r="N235" s="157" t="s">
        <v>41</v>
      </c>
      <c r="O235" s="57"/>
      <c r="P235" s="158">
        <f t="shared" si="41"/>
        <v>0</v>
      </c>
      <c r="Q235" s="158">
        <v>0</v>
      </c>
      <c r="R235" s="158">
        <f t="shared" si="42"/>
        <v>0</v>
      </c>
      <c r="S235" s="158">
        <v>0</v>
      </c>
      <c r="T235" s="159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0" t="s">
        <v>130</v>
      </c>
      <c r="AT235" s="160" t="s">
        <v>126</v>
      </c>
      <c r="AU235" s="160" t="s">
        <v>92</v>
      </c>
      <c r="AY235" s="15" t="s">
        <v>123</v>
      </c>
      <c r="BE235" s="91">
        <f t="shared" si="44"/>
        <v>0</v>
      </c>
      <c r="BF235" s="91">
        <f t="shared" si="45"/>
        <v>0</v>
      </c>
      <c r="BG235" s="91">
        <f t="shared" si="46"/>
        <v>0</v>
      </c>
      <c r="BH235" s="91">
        <f t="shared" si="47"/>
        <v>0</v>
      </c>
      <c r="BI235" s="91">
        <f t="shared" si="48"/>
        <v>0</v>
      </c>
      <c r="BJ235" s="15" t="s">
        <v>81</v>
      </c>
      <c r="BK235" s="91">
        <f t="shared" si="49"/>
        <v>0</v>
      </c>
      <c r="BL235" s="15" t="s">
        <v>130</v>
      </c>
      <c r="BM235" s="160" t="s">
        <v>502</v>
      </c>
    </row>
    <row r="236" spans="1:65" s="2" customFormat="1" ht="24.2" customHeight="1">
      <c r="A236" s="31"/>
      <c r="B236" s="147"/>
      <c r="C236" s="148" t="s">
        <v>503</v>
      </c>
      <c r="D236" s="148" t="s">
        <v>126</v>
      </c>
      <c r="E236" s="149" t="s">
        <v>504</v>
      </c>
      <c r="F236" s="150" t="s">
        <v>505</v>
      </c>
      <c r="G236" s="151" t="s">
        <v>355</v>
      </c>
      <c r="H236" s="152">
        <v>1.655</v>
      </c>
      <c r="I236" s="153"/>
      <c r="J236" s="154">
        <f t="shared" si="40"/>
        <v>0</v>
      </c>
      <c r="K236" s="155"/>
      <c r="L236" s="32"/>
      <c r="M236" s="156" t="s">
        <v>1</v>
      </c>
      <c r="N236" s="157" t="s">
        <v>41</v>
      </c>
      <c r="O236" s="57"/>
      <c r="P236" s="158">
        <f t="shared" si="41"/>
        <v>0</v>
      </c>
      <c r="Q236" s="158">
        <v>0</v>
      </c>
      <c r="R236" s="158">
        <f t="shared" si="42"/>
        <v>0</v>
      </c>
      <c r="S236" s="158">
        <v>0</v>
      </c>
      <c r="T236" s="159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0" t="s">
        <v>130</v>
      </c>
      <c r="AT236" s="160" t="s">
        <v>126</v>
      </c>
      <c r="AU236" s="160" t="s">
        <v>92</v>
      </c>
      <c r="AY236" s="15" t="s">
        <v>123</v>
      </c>
      <c r="BE236" s="91">
        <f t="shared" si="44"/>
        <v>0</v>
      </c>
      <c r="BF236" s="91">
        <f t="shared" si="45"/>
        <v>0</v>
      </c>
      <c r="BG236" s="91">
        <f t="shared" si="46"/>
        <v>0</v>
      </c>
      <c r="BH236" s="91">
        <f t="shared" si="47"/>
        <v>0</v>
      </c>
      <c r="BI236" s="91">
        <f t="shared" si="48"/>
        <v>0</v>
      </c>
      <c r="BJ236" s="15" t="s">
        <v>81</v>
      </c>
      <c r="BK236" s="91">
        <f t="shared" si="49"/>
        <v>0</v>
      </c>
      <c r="BL236" s="15" t="s">
        <v>130</v>
      </c>
      <c r="BM236" s="160" t="s">
        <v>506</v>
      </c>
    </row>
    <row r="237" spans="1:65" s="2" customFormat="1" ht="24.2" customHeight="1">
      <c r="A237" s="31"/>
      <c r="B237" s="147"/>
      <c r="C237" s="148" t="s">
        <v>507</v>
      </c>
      <c r="D237" s="148" t="s">
        <v>126</v>
      </c>
      <c r="E237" s="149" t="s">
        <v>508</v>
      </c>
      <c r="F237" s="150" t="s">
        <v>509</v>
      </c>
      <c r="G237" s="151" t="s">
        <v>355</v>
      </c>
      <c r="H237" s="152">
        <v>1.655</v>
      </c>
      <c r="I237" s="153"/>
      <c r="J237" s="154">
        <f t="shared" si="40"/>
        <v>0</v>
      </c>
      <c r="K237" s="155"/>
      <c r="L237" s="32"/>
      <c r="M237" s="156" t="s">
        <v>1</v>
      </c>
      <c r="N237" s="157" t="s">
        <v>41</v>
      </c>
      <c r="O237" s="57"/>
      <c r="P237" s="158">
        <f t="shared" si="41"/>
        <v>0</v>
      </c>
      <c r="Q237" s="158">
        <v>0</v>
      </c>
      <c r="R237" s="158">
        <f t="shared" si="42"/>
        <v>0</v>
      </c>
      <c r="S237" s="158">
        <v>0</v>
      </c>
      <c r="T237" s="159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0" t="s">
        <v>130</v>
      </c>
      <c r="AT237" s="160" t="s">
        <v>126</v>
      </c>
      <c r="AU237" s="160" t="s">
        <v>92</v>
      </c>
      <c r="AY237" s="15" t="s">
        <v>123</v>
      </c>
      <c r="BE237" s="91">
        <f t="shared" si="44"/>
        <v>0</v>
      </c>
      <c r="BF237" s="91">
        <f t="shared" si="45"/>
        <v>0</v>
      </c>
      <c r="BG237" s="91">
        <f t="shared" si="46"/>
        <v>0</v>
      </c>
      <c r="BH237" s="91">
        <f t="shared" si="47"/>
        <v>0</v>
      </c>
      <c r="BI237" s="91">
        <f t="shared" si="48"/>
        <v>0</v>
      </c>
      <c r="BJ237" s="15" t="s">
        <v>81</v>
      </c>
      <c r="BK237" s="91">
        <f t="shared" si="49"/>
        <v>0</v>
      </c>
      <c r="BL237" s="15" t="s">
        <v>130</v>
      </c>
      <c r="BM237" s="160" t="s">
        <v>510</v>
      </c>
    </row>
    <row r="238" spans="2:63" s="12" customFormat="1" ht="22.9" customHeight="1">
      <c r="B238" s="134"/>
      <c r="D238" s="135" t="s">
        <v>75</v>
      </c>
      <c r="E238" s="145" t="s">
        <v>511</v>
      </c>
      <c r="F238" s="145" t="s">
        <v>512</v>
      </c>
      <c r="I238" s="137"/>
      <c r="J238" s="146">
        <f>BK238</f>
        <v>0</v>
      </c>
      <c r="L238" s="134"/>
      <c r="M238" s="139"/>
      <c r="N238" s="140"/>
      <c r="O238" s="140"/>
      <c r="P238" s="141">
        <f>SUM(P239:P261)</f>
        <v>0</v>
      </c>
      <c r="Q238" s="140"/>
      <c r="R238" s="141">
        <f>SUM(R239:R261)</f>
        <v>0.10215000000000002</v>
      </c>
      <c r="S238" s="140"/>
      <c r="T238" s="142">
        <f>SUM(T239:T261)</f>
        <v>0</v>
      </c>
      <c r="AR238" s="135" t="s">
        <v>92</v>
      </c>
      <c r="AT238" s="143" t="s">
        <v>75</v>
      </c>
      <c r="AU238" s="143" t="s">
        <v>81</v>
      </c>
      <c r="AY238" s="135" t="s">
        <v>123</v>
      </c>
      <c r="BK238" s="144">
        <f>SUM(BK239:BK261)</f>
        <v>0</v>
      </c>
    </row>
    <row r="239" spans="1:65" s="2" customFormat="1" ht="16.5" customHeight="1">
      <c r="A239" s="31"/>
      <c r="B239" s="147"/>
      <c r="C239" s="148" t="s">
        <v>513</v>
      </c>
      <c r="D239" s="148" t="s">
        <v>126</v>
      </c>
      <c r="E239" s="149" t="s">
        <v>514</v>
      </c>
      <c r="F239" s="150" t="s">
        <v>515</v>
      </c>
      <c r="G239" s="151" t="s">
        <v>192</v>
      </c>
      <c r="H239" s="152">
        <v>1</v>
      </c>
      <c r="I239" s="153"/>
      <c r="J239" s="154">
        <f aca="true" t="shared" si="50" ref="J239:J261">ROUND(I239*H239,2)</f>
        <v>0</v>
      </c>
      <c r="K239" s="155"/>
      <c r="L239" s="32"/>
      <c r="M239" s="156" t="s">
        <v>1</v>
      </c>
      <c r="N239" s="157" t="s">
        <v>41</v>
      </c>
      <c r="O239" s="57"/>
      <c r="P239" s="158">
        <f aca="true" t="shared" si="51" ref="P239:P261">O239*H239</f>
        <v>0</v>
      </c>
      <c r="Q239" s="158">
        <v>0.00845</v>
      </c>
      <c r="R239" s="158">
        <f aca="true" t="shared" si="52" ref="R239:R261">Q239*H239</f>
        <v>0.00845</v>
      </c>
      <c r="S239" s="158">
        <v>0</v>
      </c>
      <c r="T239" s="159">
        <f aca="true" t="shared" si="53" ref="T239:T261"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0" t="s">
        <v>130</v>
      </c>
      <c r="AT239" s="160" t="s">
        <v>126</v>
      </c>
      <c r="AU239" s="160" t="s">
        <v>92</v>
      </c>
      <c r="AY239" s="15" t="s">
        <v>123</v>
      </c>
      <c r="BE239" s="91">
        <f aca="true" t="shared" si="54" ref="BE239:BE261">IF(N239="základní",J239,0)</f>
        <v>0</v>
      </c>
      <c r="BF239" s="91">
        <f aca="true" t="shared" si="55" ref="BF239:BF261">IF(N239="snížená",J239,0)</f>
        <v>0</v>
      </c>
      <c r="BG239" s="91">
        <f aca="true" t="shared" si="56" ref="BG239:BG261">IF(N239="zákl. přenesená",J239,0)</f>
        <v>0</v>
      </c>
      <c r="BH239" s="91">
        <f aca="true" t="shared" si="57" ref="BH239:BH261">IF(N239="sníž. přenesená",J239,0)</f>
        <v>0</v>
      </c>
      <c r="BI239" s="91">
        <f aca="true" t="shared" si="58" ref="BI239:BI261">IF(N239="nulová",J239,0)</f>
        <v>0</v>
      </c>
      <c r="BJ239" s="15" t="s">
        <v>81</v>
      </c>
      <c r="BK239" s="91">
        <f aca="true" t="shared" si="59" ref="BK239:BK261">ROUND(I239*H239,2)</f>
        <v>0</v>
      </c>
      <c r="BL239" s="15" t="s">
        <v>130</v>
      </c>
      <c r="BM239" s="160" t="s">
        <v>516</v>
      </c>
    </row>
    <row r="240" spans="1:65" s="2" customFormat="1" ht="24.2" customHeight="1">
      <c r="A240" s="31"/>
      <c r="B240" s="147"/>
      <c r="C240" s="148" t="s">
        <v>517</v>
      </c>
      <c r="D240" s="148" t="s">
        <v>126</v>
      </c>
      <c r="E240" s="149" t="s">
        <v>518</v>
      </c>
      <c r="F240" s="150" t="s">
        <v>519</v>
      </c>
      <c r="G240" s="151" t="s">
        <v>192</v>
      </c>
      <c r="H240" s="152">
        <v>1</v>
      </c>
      <c r="I240" s="153"/>
      <c r="J240" s="154">
        <f t="shared" si="50"/>
        <v>0</v>
      </c>
      <c r="K240" s="155"/>
      <c r="L240" s="32"/>
      <c r="M240" s="156" t="s">
        <v>1</v>
      </c>
      <c r="N240" s="157" t="s">
        <v>41</v>
      </c>
      <c r="O240" s="57"/>
      <c r="P240" s="158">
        <f t="shared" si="51"/>
        <v>0</v>
      </c>
      <c r="Q240" s="158">
        <v>0.01191</v>
      </c>
      <c r="R240" s="158">
        <f t="shared" si="52"/>
        <v>0.01191</v>
      </c>
      <c r="S240" s="158">
        <v>0</v>
      </c>
      <c r="T240" s="159">
        <f t="shared" si="5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0" t="s">
        <v>130</v>
      </c>
      <c r="AT240" s="160" t="s">
        <v>126</v>
      </c>
      <c r="AU240" s="160" t="s">
        <v>92</v>
      </c>
      <c r="AY240" s="15" t="s">
        <v>123</v>
      </c>
      <c r="BE240" s="91">
        <f t="shared" si="54"/>
        <v>0</v>
      </c>
      <c r="BF240" s="91">
        <f t="shared" si="55"/>
        <v>0</v>
      </c>
      <c r="BG240" s="91">
        <f t="shared" si="56"/>
        <v>0</v>
      </c>
      <c r="BH240" s="91">
        <f t="shared" si="57"/>
        <v>0</v>
      </c>
      <c r="BI240" s="91">
        <f t="shared" si="58"/>
        <v>0</v>
      </c>
      <c r="BJ240" s="15" t="s">
        <v>81</v>
      </c>
      <c r="BK240" s="91">
        <f t="shared" si="59"/>
        <v>0</v>
      </c>
      <c r="BL240" s="15" t="s">
        <v>130</v>
      </c>
      <c r="BM240" s="160" t="s">
        <v>520</v>
      </c>
    </row>
    <row r="241" spans="1:65" s="2" customFormat="1" ht="24.2" customHeight="1">
      <c r="A241" s="31"/>
      <c r="B241" s="147"/>
      <c r="C241" s="148" t="s">
        <v>521</v>
      </c>
      <c r="D241" s="148" t="s">
        <v>126</v>
      </c>
      <c r="E241" s="149" t="s">
        <v>522</v>
      </c>
      <c r="F241" s="150" t="s">
        <v>523</v>
      </c>
      <c r="G241" s="151" t="s">
        <v>192</v>
      </c>
      <c r="H241" s="152">
        <v>3</v>
      </c>
      <c r="I241" s="153"/>
      <c r="J241" s="154">
        <f t="shared" si="50"/>
        <v>0</v>
      </c>
      <c r="K241" s="155"/>
      <c r="L241" s="32"/>
      <c r="M241" s="156" t="s">
        <v>1</v>
      </c>
      <c r="N241" s="157" t="s">
        <v>41</v>
      </c>
      <c r="O241" s="57"/>
      <c r="P241" s="158">
        <f t="shared" si="51"/>
        <v>0</v>
      </c>
      <c r="Q241" s="158">
        <v>0.00024</v>
      </c>
      <c r="R241" s="158">
        <f t="shared" si="52"/>
        <v>0.00072</v>
      </c>
      <c r="S241" s="158">
        <v>0</v>
      </c>
      <c r="T241" s="159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60" t="s">
        <v>130</v>
      </c>
      <c r="AT241" s="160" t="s">
        <v>126</v>
      </c>
      <c r="AU241" s="160" t="s">
        <v>92</v>
      </c>
      <c r="AY241" s="15" t="s">
        <v>123</v>
      </c>
      <c r="BE241" s="91">
        <f t="shared" si="54"/>
        <v>0</v>
      </c>
      <c r="BF241" s="91">
        <f t="shared" si="55"/>
        <v>0</v>
      </c>
      <c r="BG241" s="91">
        <f t="shared" si="56"/>
        <v>0</v>
      </c>
      <c r="BH241" s="91">
        <f t="shared" si="57"/>
        <v>0</v>
      </c>
      <c r="BI241" s="91">
        <f t="shared" si="58"/>
        <v>0</v>
      </c>
      <c r="BJ241" s="15" t="s">
        <v>81</v>
      </c>
      <c r="BK241" s="91">
        <f t="shared" si="59"/>
        <v>0</v>
      </c>
      <c r="BL241" s="15" t="s">
        <v>130</v>
      </c>
      <c r="BM241" s="160" t="s">
        <v>524</v>
      </c>
    </row>
    <row r="242" spans="1:65" s="2" customFormat="1" ht="24.2" customHeight="1">
      <c r="A242" s="31"/>
      <c r="B242" s="147"/>
      <c r="C242" s="148" t="s">
        <v>525</v>
      </c>
      <c r="D242" s="148" t="s">
        <v>126</v>
      </c>
      <c r="E242" s="149" t="s">
        <v>526</v>
      </c>
      <c r="F242" s="150" t="s">
        <v>527</v>
      </c>
      <c r="G242" s="151" t="s">
        <v>192</v>
      </c>
      <c r="H242" s="152">
        <v>3</v>
      </c>
      <c r="I242" s="153"/>
      <c r="J242" s="154">
        <f t="shared" si="50"/>
        <v>0</v>
      </c>
      <c r="K242" s="155"/>
      <c r="L242" s="32"/>
      <c r="M242" s="156" t="s">
        <v>1</v>
      </c>
      <c r="N242" s="157" t="s">
        <v>41</v>
      </c>
      <c r="O242" s="57"/>
      <c r="P242" s="158">
        <f t="shared" si="51"/>
        <v>0</v>
      </c>
      <c r="Q242" s="158">
        <v>0.0007</v>
      </c>
      <c r="R242" s="158">
        <f t="shared" si="52"/>
        <v>0.0021</v>
      </c>
      <c r="S242" s="158">
        <v>0</v>
      </c>
      <c r="T242" s="159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0" t="s">
        <v>130</v>
      </c>
      <c r="AT242" s="160" t="s">
        <v>126</v>
      </c>
      <c r="AU242" s="160" t="s">
        <v>92</v>
      </c>
      <c r="AY242" s="15" t="s">
        <v>123</v>
      </c>
      <c r="BE242" s="91">
        <f t="shared" si="54"/>
        <v>0</v>
      </c>
      <c r="BF242" s="91">
        <f t="shared" si="55"/>
        <v>0</v>
      </c>
      <c r="BG242" s="91">
        <f t="shared" si="56"/>
        <v>0</v>
      </c>
      <c r="BH242" s="91">
        <f t="shared" si="57"/>
        <v>0</v>
      </c>
      <c r="BI242" s="91">
        <f t="shared" si="58"/>
        <v>0</v>
      </c>
      <c r="BJ242" s="15" t="s">
        <v>81</v>
      </c>
      <c r="BK242" s="91">
        <f t="shared" si="59"/>
        <v>0</v>
      </c>
      <c r="BL242" s="15" t="s">
        <v>130</v>
      </c>
      <c r="BM242" s="160" t="s">
        <v>528</v>
      </c>
    </row>
    <row r="243" spans="1:65" s="2" customFormat="1" ht="24.2" customHeight="1">
      <c r="A243" s="31"/>
      <c r="B243" s="147"/>
      <c r="C243" s="148" t="s">
        <v>529</v>
      </c>
      <c r="D243" s="148" t="s">
        <v>126</v>
      </c>
      <c r="E243" s="149" t="s">
        <v>530</v>
      </c>
      <c r="F243" s="150" t="s">
        <v>531</v>
      </c>
      <c r="G243" s="151" t="s">
        <v>192</v>
      </c>
      <c r="H243" s="152">
        <v>1</v>
      </c>
      <c r="I243" s="153"/>
      <c r="J243" s="154">
        <f t="shared" si="50"/>
        <v>0</v>
      </c>
      <c r="K243" s="155"/>
      <c r="L243" s="32"/>
      <c r="M243" s="156" t="s">
        <v>1</v>
      </c>
      <c r="N243" s="157" t="s">
        <v>41</v>
      </c>
      <c r="O243" s="57"/>
      <c r="P243" s="158">
        <f t="shared" si="51"/>
        <v>0</v>
      </c>
      <c r="Q243" s="158">
        <v>0.0006</v>
      </c>
      <c r="R243" s="158">
        <f t="shared" si="52"/>
        <v>0.0006</v>
      </c>
      <c r="S243" s="158">
        <v>0</v>
      </c>
      <c r="T243" s="159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0" t="s">
        <v>130</v>
      </c>
      <c r="AT243" s="160" t="s">
        <v>126</v>
      </c>
      <c r="AU243" s="160" t="s">
        <v>92</v>
      </c>
      <c r="AY243" s="15" t="s">
        <v>123</v>
      </c>
      <c r="BE243" s="91">
        <f t="shared" si="54"/>
        <v>0</v>
      </c>
      <c r="BF243" s="91">
        <f t="shared" si="55"/>
        <v>0</v>
      </c>
      <c r="BG243" s="91">
        <f t="shared" si="56"/>
        <v>0</v>
      </c>
      <c r="BH243" s="91">
        <f t="shared" si="57"/>
        <v>0</v>
      </c>
      <c r="BI243" s="91">
        <f t="shared" si="58"/>
        <v>0</v>
      </c>
      <c r="BJ243" s="15" t="s">
        <v>81</v>
      </c>
      <c r="BK243" s="91">
        <f t="shared" si="59"/>
        <v>0</v>
      </c>
      <c r="BL243" s="15" t="s">
        <v>130</v>
      </c>
      <c r="BM243" s="160" t="s">
        <v>532</v>
      </c>
    </row>
    <row r="244" spans="1:65" s="2" customFormat="1" ht="24.2" customHeight="1">
      <c r="A244" s="31"/>
      <c r="B244" s="147"/>
      <c r="C244" s="148" t="s">
        <v>533</v>
      </c>
      <c r="D244" s="148" t="s">
        <v>126</v>
      </c>
      <c r="E244" s="149" t="s">
        <v>534</v>
      </c>
      <c r="F244" s="150" t="s">
        <v>535</v>
      </c>
      <c r="G244" s="151" t="s">
        <v>192</v>
      </c>
      <c r="H244" s="152">
        <v>1</v>
      </c>
      <c r="I244" s="153"/>
      <c r="J244" s="154">
        <f t="shared" si="50"/>
        <v>0</v>
      </c>
      <c r="K244" s="155"/>
      <c r="L244" s="32"/>
      <c r="M244" s="156" t="s">
        <v>1</v>
      </c>
      <c r="N244" s="157" t="s">
        <v>41</v>
      </c>
      <c r="O244" s="57"/>
      <c r="P244" s="158">
        <f t="shared" si="51"/>
        <v>0</v>
      </c>
      <c r="Q244" s="158">
        <v>0.0006</v>
      </c>
      <c r="R244" s="158">
        <f t="shared" si="52"/>
        <v>0.0006</v>
      </c>
      <c r="S244" s="158">
        <v>0</v>
      </c>
      <c r="T244" s="159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60" t="s">
        <v>130</v>
      </c>
      <c r="AT244" s="160" t="s">
        <v>126</v>
      </c>
      <c r="AU244" s="160" t="s">
        <v>92</v>
      </c>
      <c r="AY244" s="15" t="s">
        <v>123</v>
      </c>
      <c r="BE244" s="91">
        <f t="shared" si="54"/>
        <v>0</v>
      </c>
      <c r="BF244" s="91">
        <f t="shared" si="55"/>
        <v>0</v>
      </c>
      <c r="BG244" s="91">
        <f t="shared" si="56"/>
        <v>0</v>
      </c>
      <c r="BH244" s="91">
        <f t="shared" si="57"/>
        <v>0</v>
      </c>
      <c r="BI244" s="91">
        <f t="shared" si="58"/>
        <v>0</v>
      </c>
      <c r="BJ244" s="15" t="s">
        <v>81</v>
      </c>
      <c r="BK244" s="91">
        <f t="shared" si="59"/>
        <v>0</v>
      </c>
      <c r="BL244" s="15" t="s">
        <v>130</v>
      </c>
      <c r="BM244" s="160" t="s">
        <v>536</v>
      </c>
    </row>
    <row r="245" spans="1:65" s="2" customFormat="1" ht="21.75" customHeight="1">
      <c r="A245" s="31"/>
      <c r="B245" s="147"/>
      <c r="C245" s="148" t="s">
        <v>537</v>
      </c>
      <c r="D245" s="148" t="s">
        <v>126</v>
      </c>
      <c r="E245" s="149" t="s">
        <v>538</v>
      </c>
      <c r="F245" s="150" t="s">
        <v>539</v>
      </c>
      <c r="G245" s="151" t="s">
        <v>192</v>
      </c>
      <c r="H245" s="152">
        <v>5</v>
      </c>
      <c r="I245" s="153"/>
      <c r="J245" s="154">
        <f t="shared" si="50"/>
        <v>0</v>
      </c>
      <c r="K245" s="155"/>
      <c r="L245" s="32"/>
      <c r="M245" s="156" t="s">
        <v>1</v>
      </c>
      <c r="N245" s="157" t="s">
        <v>41</v>
      </c>
      <c r="O245" s="57"/>
      <c r="P245" s="158">
        <f t="shared" si="51"/>
        <v>0</v>
      </c>
      <c r="Q245" s="158">
        <v>0.00052</v>
      </c>
      <c r="R245" s="158">
        <f t="shared" si="52"/>
        <v>0.0026</v>
      </c>
      <c r="S245" s="158">
        <v>0</v>
      </c>
      <c r="T245" s="159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0" t="s">
        <v>130</v>
      </c>
      <c r="AT245" s="160" t="s">
        <v>126</v>
      </c>
      <c r="AU245" s="160" t="s">
        <v>92</v>
      </c>
      <c r="AY245" s="15" t="s">
        <v>123</v>
      </c>
      <c r="BE245" s="91">
        <f t="shared" si="54"/>
        <v>0</v>
      </c>
      <c r="BF245" s="91">
        <f t="shared" si="55"/>
        <v>0</v>
      </c>
      <c r="BG245" s="91">
        <f t="shared" si="56"/>
        <v>0</v>
      </c>
      <c r="BH245" s="91">
        <f t="shared" si="57"/>
        <v>0</v>
      </c>
      <c r="BI245" s="91">
        <f t="shared" si="58"/>
        <v>0</v>
      </c>
      <c r="BJ245" s="15" t="s">
        <v>81</v>
      </c>
      <c r="BK245" s="91">
        <f t="shared" si="59"/>
        <v>0</v>
      </c>
      <c r="BL245" s="15" t="s">
        <v>130</v>
      </c>
      <c r="BM245" s="160" t="s">
        <v>540</v>
      </c>
    </row>
    <row r="246" spans="1:65" s="2" customFormat="1" ht="21.75" customHeight="1">
      <c r="A246" s="31"/>
      <c r="B246" s="147"/>
      <c r="C246" s="148" t="s">
        <v>541</v>
      </c>
      <c r="D246" s="148" t="s">
        <v>126</v>
      </c>
      <c r="E246" s="149" t="s">
        <v>542</v>
      </c>
      <c r="F246" s="150" t="s">
        <v>543</v>
      </c>
      <c r="G246" s="151" t="s">
        <v>192</v>
      </c>
      <c r="H246" s="152">
        <v>1</v>
      </c>
      <c r="I246" s="153"/>
      <c r="J246" s="154">
        <f t="shared" si="50"/>
        <v>0</v>
      </c>
      <c r="K246" s="155"/>
      <c r="L246" s="32"/>
      <c r="M246" s="156" t="s">
        <v>1</v>
      </c>
      <c r="N246" s="157" t="s">
        <v>41</v>
      </c>
      <c r="O246" s="57"/>
      <c r="P246" s="158">
        <f t="shared" si="51"/>
        <v>0</v>
      </c>
      <c r="Q246" s="158">
        <v>0.00078</v>
      </c>
      <c r="R246" s="158">
        <f t="shared" si="52"/>
        <v>0.00078</v>
      </c>
      <c r="S246" s="158">
        <v>0</v>
      </c>
      <c r="T246" s="159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0" t="s">
        <v>130</v>
      </c>
      <c r="AT246" s="160" t="s">
        <v>126</v>
      </c>
      <c r="AU246" s="160" t="s">
        <v>92</v>
      </c>
      <c r="AY246" s="15" t="s">
        <v>123</v>
      </c>
      <c r="BE246" s="91">
        <f t="shared" si="54"/>
        <v>0</v>
      </c>
      <c r="BF246" s="91">
        <f t="shared" si="55"/>
        <v>0</v>
      </c>
      <c r="BG246" s="91">
        <f t="shared" si="56"/>
        <v>0</v>
      </c>
      <c r="BH246" s="91">
        <f t="shared" si="57"/>
        <v>0</v>
      </c>
      <c r="BI246" s="91">
        <f t="shared" si="58"/>
        <v>0</v>
      </c>
      <c r="BJ246" s="15" t="s">
        <v>81</v>
      </c>
      <c r="BK246" s="91">
        <f t="shared" si="59"/>
        <v>0</v>
      </c>
      <c r="BL246" s="15" t="s">
        <v>130</v>
      </c>
      <c r="BM246" s="160" t="s">
        <v>544</v>
      </c>
    </row>
    <row r="247" spans="1:65" s="2" customFormat="1" ht="24.2" customHeight="1">
      <c r="A247" s="31"/>
      <c r="B247" s="147"/>
      <c r="C247" s="148" t="s">
        <v>545</v>
      </c>
      <c r="D247" s="148" t="s">
        <v>126</v>
      </c>
      <c r="E247" s="149" t="s">
        <v>546</v>
      </c>
      <c r="F247" s="150" t="s">
        <v>547</v>
      </c>
      <c r="G247" s="151" t="s">
        <v>192</v>
      </c>
      <c r="H247" s="152">
        <v>24</v>
      </c>
      <c r="I247" s="153"/>
      <c r="J247" s="154">
        <f t="shared" si="50"/>
        <v>0</v>
      </c>
      <c r="K247" s="155"/>
      <c r="L247" s="32"/>
      <c r="M247" s="156" t="s">
        <v>1</v>
      </c>
      <c r="N247" s="157" t="s">
        <v>41</v>
      </c>
      <c r="O247" s="57"/>
      <c r="P247" s="158">
        <f t="shared" si="51"/>
        <v>0</v>
      </c>
      <c r="Q247" s="158">
        <v>0.00022</v>
      </c>
      <c r="R247" s="158">
        <f t="shared" si="52"/>
        <v>0.00528</v>
      </c>
      <c r="S247" s="158">
        <v>0</v>
      </c>
      <c r="T247" s="159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0" t="s">
        <v>130</v>
      </c>
      <c r="AT247" s="160" t="s">
        <v>126</v>
      </c>
      <c r="AU247" s="160" t="s">
        <v>92</v>
      </c>
      <c r="AY247" s="15" t="s">
        <v>123</v>
      </c>
      <c r="BE247" s="91">
        <f t="shared" si="54"/>
        <v>0</v>
      </c>
      <c r="BF247" s="91">
        <f t="shared" si="55"/>
        <v>0</v>
      </c>
      <c r="BG247" s="91">
        <f t="shared" si="56"/>
        <v>0</v>
      </c>
      <c r="BH247" s="91">
        <f t="shared" si="57"/>
        <v>0</v>
      </c>
      <c r="BI247" s="91">
        <f t="shared" si="58"/>
        <v>0</v>
      </c>
      <c r="BJ247" s="15" t="s">
        <v>81</v>
      </c>
      <c r="BK247" s="91">
        <f t="shared" si="59"/>
        <v>0</v>
      </c>
      <c r="BL247" s="15" t="s">
        <v>130</v>
      </c>
      <c r="BM247" s="160" t="s">
        <v>548</v>
      </c>
    </row>
    <row r="248" spans="1:65" s="2" customFormat="1" ht="24.2" customHeight="1">
      <c r="A248" s="31"/>
      <c r="B248" s="147"/>
      <c r="C248" s="148" t="s">
        <v>549</v>
      </c>
      <c r="D248" s="148" t="s">
        <v>126</v>
      </c>
      <c r="E248" s="149" t="s">
        <v>550</v>
      </c>
      <c r="F248" s="150" t="s">
        <v>551</v>
      </c>
      <c r="G248" s="151" t="s">
        <v>192</v>
      </c>
      <c r="H248" s="152">
        <v>5</v>
      </c>
      <c r="I248" s="153"/>
      <c r="J248" s="154">
        <f t="shared" si="50"/>
        <v>0</v>
      </c>
      <c r="K248" s="155"/>
      <c r="L248" s="32"/>
      <c r="M248" s="156" t="s">
        <v>1</v>
      </c>
      <c r="N248" s="157" t="s">
        <v>41</v>
      </c>
      <c r="O248" s="57"/>
      <c r="P248" s="158">
        <f t="shared" si="51"/>
        <v>0</v>
      </c>
      <c r="Q248" s="158">
        <v>0.00114</v>
      </c>
      <c r="R248" s="158">
        <f t="shared" si="52"/>
        <v>0.0057</v>
      </c>
      <c r="S248" s="158">
        <v>0</v>
      </c>
      <c r="T248" s="159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60" t="s">
        <v>130</v>
      </c>
      <c r="AT248" s="160" t="s">
        <v>126</v>
      </c>
      <c r="AU248" s="160" t="s">
        <v>92</v>
      </c>
      <c r="AY248" s="15" t="s">
        <v>123</v>
      </c>
      <c r="BE248" s="91">
        <f t="shared" si="54"/>
        <v>0</v>
      </c>
      <c r="BF248" s="91">
        <f t="shared" si="55"/>
        <v>0</v>
      </c>
      <c r="BG248" s="91">
        <f t="shared" si="56"/>
        <v>0</v>
      </c>
      <c r="BH248" s="91">
        <f t="shared" si="57"/>
        <v>0</v>
      </c>
      <c r="BI248" s="91">
        <f t="shared" si="58"/>
        <v>0</v>
      </c>
      <c r="BJ248" s="15" t="s">
        <v>81</v>
      </c>
      <c r="BK248" s="91">
        <f t="shared" si="59"/>
        <v>0</v>
      </c>
      <c r="BL248" s="15" t="s">
        <v>130</v>
      </c>
      <c r="BM248" s="160" t="s">
        <v>552</v>
      </c>
    </row>
    <row r="249" spans="1:65" s="2" customFormat="1" ht="21.75" customHeight="1">
      <c r="A249" s="31"/>
      <c r="B249" s="147"/>
      <c r="C249" s="148" t="s">
        <v>553</v>
      </c>
      <c r="D249" s="148" t="s">
        <v>126</v>
      </c>
      <c r="E249" s="149" t="s">
        <v>554</v>
      </c>
      <c r="F249" s="150" t="s">
        <v>555</v>
      </c>
      <c r="G249" s="151" t="s">
        <v>192</v>
      </c>
      <c r="H249" s="152">
        <v>1</v>
      </c>
      <c r="I249" s="153"/>
      <c r="J249" s="154">
        <f t="shared" si="50"/>
        <v>0</v>
      </c>
      <c r="K249" s="155"/>
      <c r="L249" s="32"/>
      <c r="M249" s="156" t="s">
        <v>1</v>
      </c>
      <c r="N249" s="157" t="s">
        <v>41</v>
      </c>
      <c r="O249" s="57"/>
      <c r="P249" s="158">
        <f t="shared" si="51"/>
        <v>0</v>
      </c>
      <c r="Q249" s="158">
        <v>0.00173</v>
      </c>
      <c r="R249" s="158">
        <f t="shared" si="52"/>
        <v>0.00173</v>
      </c>
      <c r="S249" s="158">
        <v>0</v>
      </c>
      <c r="T249" s="159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0" t="s">
        <v>130</v>
      </c>
      <c r="AT249" s="160" t="s">
        <v>126</v>
      </c>
      <c r="AU249" s="160" t="s">
        <v>92</v>
      </c>
      <c r="AY249" s="15" t="s">
        <v>123</v>
      </c>
      <c r="BE249" s="91">
        <f t="shared" si="54"/>
        <v>0</v>
      </c>
      <c r="BF249" s="91">
        <f t="shared" si="55"/>
        <v>0</v>
      </c>
      <c r="BG249" s="91">
        <f t="shared" si="56"/>
        <v>0</v>
      </c>
      <c r="BH249" s="91">
        <f t="shared" si="57"/>
        <v>0</v>
      </c>
      <c r="BI249" s="91">
        <f t="shared" si="58"/>
        <v>0</v>
      </c>
      <c r="BJ249" s="15" t="s">
        <v>81</v>
      </c>
      <c r="BK249" s="91">
        <f t="shared" si="59"/>
        <v>0</v>
      </c>
      <c r="BL249" s="15" t="s">
        <v>130</v>
      </c>
      <c r="BM249" s="160" t="s">
        <v>556</v>
      </c>
    </row>
    <row r="250" spans="1:65" s="2" customFormat="1" ht="24.2" customHeight="1">
      <c r="A250" s="31"/>
      <c r="B250" s="147"/>
      <c r="C250" s="148" t="s">
        <v>557</v>
      </c>
      <c r="D250" s="148" t="s">
        <v>126</v>
      </c>
      <c r="E250" s="149" t="s">
        <v>558</v>
      </c>
      <c r="F250" s="150" t="s">
        <v>559</v>
      </c>
      <c r="G250" s="151" t="s">
        <v>192</v>
      </c>
      <c r="H250" s="152">
        <v>1</v>
      </c>
      <c r="I250" s="153"/>
      <c r="J250" s="154">
        <f t="shared" si="50"/>
        <v>0</v>
      </c>
      <c r="K250" s="155"/>
      <c r="L250" s="32"/>
      <c r="M250" s="156" t="s">
        <v>1</v>
      </c>
      <c r="N250" s="157" t="s">
        <v>41</v>
      </c>
      <c r="O250" s="57"/>
      <c r="P250" s="158">
        <f t="shared" si="51"/>
        <v>0</v>
      </c>
      <c r="Q250" s="158">
        <v>0.00055</v>
      </c>
      <c r="R250" s="158">
        <f t="shared" si="52"/>
        <v>0.00055</v>
      </c>
      <c r="S250" s="158">
        <v>0</v>
      </c>
      <c r="T250" s="159">
        <f t="shared" si="5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0" t="s">
        <v>130</v>
      </c>
      <c r="AT250" s="160" t="s">
        <v>126</v>
      </c>
      <c r="AU250" s="160" t="s">
        <v>92</v>
      </c>
      <c r="AY250" s="15" t="s">
        <v>123</v>
      </c>
      <c r="BE250" s="91">
        <f t="shared" si="54"/>
        <v>0</v>
      </c>
      <c r="BF250" s="91">
        <f t="shared" si="55"/>
        <v>0</v>
      </c>
      <c r="BG250" s="91">
        <f t="shared" si="56"/>
        <v>0</v>
      </c>
      <c r="BH250" s="91">
        <f t="shared" si="57"/>
        <v>0</v>
      </c>
      <c r="BI250" s="91">
        <f t="shared" si="58"/>
        <v>0</v>
      </c>
      <c r="BJ250" s="15" t="s">
        <v>81</v>
      </c>
      <c r="BK250" s="91">
        <f t="shared" si="59"/>
        <v>0</v>
      </c>
      <c r="BL250" s="15" t="s">
        <v>130</v>
      </c>
      <c r="BM250" s="160" t="s">
        <v>560</v>
      </c>
    </row>
    <row r="251" spans="1:65" s="2" customFormat="1" ht="24.2" customHeight="1">
      <c r="A251" s="31"/>
      <c r="B251" s="147"/>
      <c r="C251" s="148" t="s">
        <v>561</v>
      </c>
      <c r="D251" s="148" t="s">
        <v>126</v>
      </c>
      <c r="E251" s="149" t="s">
        <v>562</v>
      </c>
      <c r="F251" s="150" t="s">
        <v>563</v>
      </c>
      <c r="G251" s="151" t="s">
        <v>192</v>
      </c>
      <c r="H251" s="152">
        <v>4</v>
      </c>
      <c r="I251" s="153"/>
      <c r="J251" s="154">
        <f t="shared" si="50"/>
        <v>0</v>
      </c>
      <c r="K251" s="155"/>
      <c r="L251" s="32"/>
      <c r="M251" s="156" t="s">
        <v>1</v>
      </c>
      <c r="N251" s="157" t="s">
        <v>41</v>
      </c>
      <c r="O251" s="57"/>
      <c r="P251" s="158">
        <f t="shared" si="51"/>
        <v>0</v>
      </c>
      <c r="Q251" s="158">
        <v>0.00076</v>
      </c>
      <c r="R251" s="158">
        <f t="shared" si="52"/>
        <v>0.00304</v>
      </c>
      <c r="S251" s="158">
        <v>0</v>
      </c>
      <c r="T251" s="159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0" t="s">
        <v>130</v>
      </c>
      <c r="AT251" s="160" t="s">
        <v>126</v>
      </c>
      <c r="AU251" s="160" t="s">
        <v>92</v>
      </c>
      <c r="AY251" s="15" t="s">
        <v>123</v>
      </c>
      <c r="BE251" s="91">
        <f t="shared" si="54"/>
        <v>0</v>
      </c>
      <c r="BF251" s="91">
        <f t="shared" si="55"/>
        <v>0</v>
      </c>
      <c r="BG251" s="91">
        <f t="shared" si="56"/>
        <v>0</v>
      </c>
      <c r="BH251" s="91">
        <f t="shared" si="57"/>
        <v>0</v>
      </c>
      <c r="BI251" s="91">
        <f t="shared" si="58"/>
        <v>0</v>
      </c>
      <c r="BJ251" s="15" t="s">
        <v>81</v>
      </c>
      <c r="BK251" s="91">
        <f t="shared" si="59"/>
        <v>0</v>
      </c>
      <c r="BL251" s="15" t="s">
        <v>130</v>
      </c>
      <c r="BM251" s="160" t="s">
        <v>564</v>
      </c>
    </row>
    <row r="252" spans="1:65" s="2" customFormat="1" ht="24.2" customHeight="1">
      <c r="A252" s="31"/>
      <c r="B252" s="147"/>
      <c r="C252" s="148" t="s">
        <v>565</v>
      </c>
      <c r="D252" s="148" t="s">
        <v>126</v>
      </c>
      <c r="E252" s="149" t="s">
        <v>566</v>
      </c>
      <c r="F252" s="150" t="s">
        <v>567</v>
      </c>
      <c r="G252" s="151" t="s">
        <v>192</v>
      </c>
      <c r="H252" s="152">
        <v>15</v>
      </c>
      <c r="I252" s="153"/>
      <c r="J252" s="154">
        <f t="shared" si="50"/>
        <v>0</v>
      </c>
      <c r="K252" s="155"/>
      <c r="L252" s="32"/>
      <c r="M252" s="156" t="s">
        <v>1</v>
      </c>
      <c r="N252" s="157" t="s">
        <v>41</v>
      </c>
      <c r="O252" s="57"/>
      <c r="P252" s="158">
        <f t="shared" si="51"/>
        <v>0</v>
      </c>
      <c r="Q252" s="158">
        <v>0.00119</v>
      </c>
      <c r="R252" s="158">
        <f t="shared" si="52"/>
        <v>0.01785</v>
      </c>
      <c r="S252" s="158">
        <v>0</v>
      </c>
      <c r="T252" s="159">
        <f t="shared" si="5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60" t="s">
        <v>130</v>
      </c>
      <c r="AT252" s="160" t="s">
        <v>126</v>
      </c>
      <c r="AU252" s="160" t="s">
        <v>92</v>
      </c>
      <c r="AY252" s="15" t="s">
        <v>123</v>
      </c>
      <c r="BE252" s="91">
        <f t="shared" si="54"/>
        <v>0</v>
      </c>
      <c r="BF252" s="91">
        <f t="shared" si="55"/>
        <v>0</v>
      </c>
      <c r="BG252" s="91">
        <f t="shared" si="56"/>
        <v>0</v>
      </c>
      <c r="BH252" s="91">
        <f t="shared" si="57"/>
        <v>0</v>
      </c>
      <c r="BI252" s="91">
        <f t="shared" si="58"/>
        <v>0</v>
      </c>
      <c r="BJ252" s="15" t="s">
        <v>81</v>
      </c>
      <c r="BK252" s="91">
        <f t="shared" si="59"/>
        <v>0</v>
      </c>
      <c r="BL252" s="15" t="s">
        <v>130</v>
      </c>
      <c r="BM252" s="160" t="s">
        <v>568</v>
      </c>
    </row>
    <row r="253" spans="1:65" s="2" customFormat="1" ht="24.2" customHeight="1">
      <c r="A253" s="31"/>
      <c r="B253" s="147"/>
      <c r="C253" s="148" t="s">
        <v>569</v>
      </c>
      <c r="D253" s="148" t="s">
        <v>126</v>
      </c>
      <c r="E253" s="149" t="s">
        <v>570</v>
      </c>
      <c r="F253" s="150" t="s">
        <v>571</v>
      </c>
      <c r="G253" s="151" t="s">
        <v>192</v>
      </c>
      <c r="H253" s="152">
        <v>3</v>
      </c>
      <c r="I253" s="153"/>
      <c r="J253" s="154">
        <f t="shared" si="50"/>
        <v>0</v>
      </c>
      <c r="K253" s="155"/>
      <c r="L253" s="32"/>
      <c r="M253" s="156" t="s">
        <v>1</v>
      </c>
      <c r="N253" s="157" t="s">
        <v>41</v>
      </c>
      <c r="O253" s="57"/>
      <c r="P253" s="158">
        <f t="shared" si="51"/>
        <v>0</v>
      </c>
      <c r="Q253" s="158">
        <v>0.00186</v>
      </c>
      <c r="R253" s="158">
        <f t="shared" si="52"/>
        <v>0.00558</v>
      </c>
      <c r="S253" s="158">
        <v>0</v>
      </c>
      <c r="T253" s="159">
        <f t="shared" si="5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0" t="s">
        <v>130</v>
      </c>
      <c r="AT253" s="160" t="s">
        <v>126</v>
      </c>
      <c r="AU253" s="160" t="s">
        <v>92</v>
      </c>
      <c r="AY253" s="15" t="s">
        <v>123</v>
      </c>
      <c r="BE253" s="91">
        <f t="shared" si="54"/>
        <v>0</v>
      </c>
      <c r="BF253" s="91">
        <f t="shared" si="55"/>
        <v>0</v>
      </c>
      <c r="BG253" s="91">
        <f t="shared" si="56"/>
        <v>0</v>
      </c>
      <c r="BH253" s="91">
        <f t="shared" si="57"/>
        <v>0</v>
      </c>
      <c r="BI253" s="91">
        <f t="shared" si="58"/>
        <v>0</v>
      </c>
      <c r="BJ253" s="15" t="s">
        <v>81</v>
      </c>
      <c r="BK253" s="91">
        <f t="shared" si="59"/>
        <v>0</v>
      </c>
      <c r="BL253" s="15" t="s">
        <v>130</v>
      </c>
      <c r="BM253" s="160" t="s">
        <v>572</v>
      </c>
    </row>
    <row r="254" spans="1:65" s="2" customFormat="1" ht="24.2" customHeight="1">
      <c r="A254" s="31"/>
      <c r="B254" s="147"/>
      <c r="C254" s="148" t="s">
        <v>573</v>
      </c>
      <c r="D254" s="148" t="s">
        <v>126</v>
      </c>
      <c r="E254" s="149" t="s">
        <v>574</v>
      </c>
      <c r="F254" s="150" t="s">
        <v>575</v>
      </c>
      <c r="G254" s="151" t="s">
        <v>192</v>
      </c>
      <c r="H254" s="152">
        <v>3</v>
      </c>
      <c r="I254" s="153"/>
      <c r="J254" s="154">
        <f t="shared" si="50"/>
        <v>0</v>
      </c>
      <c r="K254" s="155"/>
      <c r="L254" s="32"/>
      <c r="M254" s="156" t="s">
        <v>1</v>
      </c>
      <c r="N254" s="157" t="s">
        <v>41</v>
      </c>
      <c r="O254" s="57"/>
      <c r="P254" s="158">
        <f t="shared" si="51"/>
        <v>0</v>
      </c>
      <c r="Q254" s="158">
        <v>0.00155</v>
      </c>
      <c r="R254" s="158">
        <f t="shared" si="52"/>
        <v>0.00465</v>
      </c>
      <c r="S254" s="158">
        <v>0</v>
      </c>
      <c r="T254" s="159">
        <f t="shared" si="5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60" t="s">
        <v>130</v>
      </c>
      <c r="AT254" s="160" t="s">
        <v>126</v>
      </c>
      <c r="AU254" s="160" t="s">
        <v>92</v>
      </c>
      <c r="AY254" s="15" t="s">
        <v>123</v>
      </c>
      <c r="BE254" s="91">
        <f t="shared" si="54"/>
        <v>0</v>
      </c>
      <c r="BF254" s="91">
        <f t="shared" si="55"/>
        <v>0</v>
      </c>
      <c r="BG254" s="91">
        <f t="shared" si="56"/>
        <v>0</v>
      </c>
      <c r="BH254" s="91">
        <f t="shared" si="57"/>
        <v>0</v>
      </c>
      <c r="BI254" s="91">
        <f t="shared" si="58"/>
        <v>0</v>
      </c>
      <c r="BJ254" s="15" t="s">
        <v>81</v>
      </c>
      <c r="BK254" s="91">
        <f t="shared" si="59"/>
        <v>0</v>
      </c>
      <c r="BL254" s="15" t="s">
        <v>130</v>
      </c>
      <c r="BM254" s="160" t="s">
        <v>576</v>
      </c>
    </row>
    <row r="255" spans="1:65" s="2" customFormat="1" ht="24.2" customHeight="1">
      <c r="A255" s="31"/>
      <c r="B255" s="147"/>
      <c r="C255" s="148" t="s">
        <v>577</v>
      </c>
      <c r="D255" s="148" t="s">
        <v>126</v>
      </c>
      <c r="E255" s="149" t="s">
        <v>578</v>
      </c>
      <c r="F255" s="150" t="s">
        <v>579</v>
      </c>
      <c r="G255" s="151" t="s">
        <v>192</v>
      </c>
      <c r="H255" s="152">
        <v>10</v>
      </c>
      <c r="I255" s="153"/>
      <c r="J255" s="154">
        <f t="shared" si="50"/>
        <v>0</v>
      </c>
      <c r="K255" s="155"/>
      <c r="L255" s="32"/>
      <c r="M255" s="156" t="s">
        <v>1</v>
      </c>
      <c r="N255" s="157" t="s">
        <v>41</v>
      </c>
      <c r="O255" s="57"/>
      <c r="P255" s="158">
        <f t="shared" si="51"/>
        <v>0</v>
      </c>
      <c r="Q255" s="158">
        <v>0.00057</v>
      </c>
      <c r="R255" s="158">
        <f t="shared" si="52"/>
        <v>0.0057</v>
      </c>
      <c r="S255" s="158">
        <v>0</v>
      </c>
      <c r="T255" s="159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0" t="s">
        <v>130</v>
      </c>
      <c r="AT255" s="160" t="s">
        <v>126</v>
      </c>
      <c r="AU255" s="160" t="s">
        <v>92</v>
      </c>
      <c r="AY255" s="15" t="s">
        <v>123</v>
      </c>
      <c r="BE255" s="91">
        <f t="shared" si="54"/>
        <v>0</v>
      </c>
      <c r="BF255" s="91">
        <f t="shared" si="55"/>
        <v>0</v>
      </c>
      <c r="BG255" s="91">
        <f t="shared" si="56"/>
        <v>0</v>
      </c>
      <c r="BH255" s="91">
        <f t="shared" si="57"/>
        <v>0</v>
      </c>
      <c r="BI255" s="91">
        <f t="shared" si="58"/>
        <v>0</v>
      </c>
      <c r="BJ255" s="15" t="s">
        <v>81</v>
      </c>
      <c r="BK255" s="91">
        <f t="shared" si="59"/>
        <v>0</v>
      </c>
      <c r="BL255" s="15" t="s">
        <v>130</v>
      </c>
      <c r="BM255" s="160" t="s">
        <v>580</v>
      </c>
    </row>
    <row r="256" spans="1:65" s="2" customFormat="1" ht="37.9" customHeight="1">
      <c r="A256" s="31"/>
      <c r="B256" s="147"/>
      <c r="C256" s="148" t="s">
        <v>581</v>
      </c>
      <c r="D256" s="148" t="s">
        <v>126</v>
      </c>
      <c r="E256" s="149" t="s">
        <v>582</v>
      </c>
      <c r="F256" s="150" t="s">
        <v>583</v>
      </c>
      <c r="G256" s="151" t="s">
        <v>192</v>
      </c>
      <c r="H256" s="152">
        <v>1</v>
      </c>
      <c r="I256" s="153"/>
      <c r="J256" s="154">
        <f t="shared" si="50"/>
        <v>0</v>
      </c>
      <c r="K256" s="155"/>
      <c r="L256" s="32"/>
      <c r="M256" s="156" t="s">
        <v>1</v>
      </c>
      <c r="N256" s="157" t="s">
        <v>41</v>
      </c>
      <c r="O256" s="57"/>
      <c r="P256" s="158">
        <f t="shared" si="51"/>
        <v>0</v>
      </c>
      <c r="Q256" s="158">
        <v>0.00221</v>
      </c>
      <c r="R256" s="158">
        <f t="shared" si="52"/>
        <v>0.00221</v>
      </c>
      <c r="S256" s="158">
        <v>0</v>
      </c>
      <c r="T256" s="159">
        <f t="shared" si="5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0" t="s">
        <v>130</v>
      </c>
      <c r="AT256" s="160" t="s">
        <v>126</v>
      </c>
      <c r="AU256" s="160" t="s">
        <v>92</v>
      </c>
      <c r="AY256" s="15" t="s">
        <v>123</v>
      </c>
      <c r="BE256" s="91">
        <f t="shared" si="54"/>
        <v>0</v>
      </c>
      <c r="BF256" s="91">
        <f t="shared" si="55"/>
        <v>0</v>
      </c>
      <c r="BG256" s="91">
        <f t="shared" si="56"/>
        <v>0</v>
      </c>
      <c r="BH256" s="91">
        <f t="shared" si="57"/>
        <v>0</v>
      </c>
      <c r="BI256" s="91">
        <f t="shared" si="58"/>
        <v>0</v>
      </c>
      <c r="BJ256" s="15" t="s">
        <v>81</v>
      </c>
      <c r="BK256" s="91">
        <f t="shared" si="59"/>
        <v>0</v>
      </c>
      <c r="BL256" s="15" t="s">
        <v>130</v>
      </c>
      <c r="BM256" s="160" t="s">
        <v>584</v>
      </c>
    </row>
    <row r="257" spans="1:65" s="2" customFormat="1" ht="24.2" customHeight="1">
      <c r="A257" s="31"/>
      <c r="B257" s="147"/>
      <c r="C257" s="148" t="s">
        <v>585</v>
      </c>
      <c r="D257" s="148" t="s">
        <v>126</v>
      </c>
      <c r="E257" s="149" t="s">
        <v>586</v>
      </c>
      <c r="F257" s="150" t="s">
        <v>587</v>
      </c>
      <c r="G257" s="151" t="s">
        <v>192</v>
      </c>
      <c r="H257" s="152">
        <v>10</v>
      </c>
      <c r="I257" s="153"/>
      <c r="J257" s="154">
        <f t="shared" si="50"/>
        <v>0</v>
      </c>
      <c r="K257" s="155"/>
      <c r="L257" s="32"/>
      <c r="M257" s="156" t="s">
        <v>1</v>
      </c>
      <c r="N257" s="157" t="s">
        <v>41</v>
      </c>
      <c r="O257" s="57"/>
      <c r="P257" s="158">
        <f t="shared" si="51"/>
        <v>0</v>
      </c>
      <c r="Q257" s="158">
        <v>0.00221</v>
      </c>
      <c r="R257" s="158">
        <f t="shared" si="52"/>
        <v>0.0221</v>
      </c>
      <c r="S257" s="158">
        <v>0</v>
      </c>
      <c r="T257" s="159">
        <f t="shared" si="5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0" t="s">
        <v>130</v>
      </c>
      <c r="AT257" s="160" t="s">
        <v>126</v>
      </c>
      <c r="AU257" s="160" t="s">
        <v>92</v>
      </c>
      <c r="AY257" s="15" t="s">
        <v>123</v>
      </c>
      <c r="BE257" s="91">
        <f t="shared" si="54"/>
        <v>0</v>
      </c>
      <c r="BF257" s="91">
        <f t="shared" si="55"/>
        <v>0</v>
      </c>
      <c r="BG257" s="91">
        <f t="shared" si="56"/>
        <v>0</v>
      </c>
      <c r="BH257" s="91">
        <f t="shared" si="57"/>
        <v>0</v>
      </c>
      <c r="BI257" s="91">
        <f t="shared" si="58"/>
        <v>0</v>
      </c>
      <c r="BJ257" s="15" t="s">
        <v>81</v>
      </c>
      <c r="BK257" s="91">
        <f t="shared" si="59"/>
        <v>0</v>
      </c>
      <c r="BL257" s="15" t="s">
        <v>130</v>
      </c>
      <c r="BM257" s="160" t="s">
        <v>588</v>
      </c>
    </row>
    <row r="258" spans="1:65" s="2" customFormat="1" ht="37.9" customHeight="1">
      <c r="A258" s="31"/>
      <c r="B258" s="147"/>
      <c r="C258" s="148" t="s">
        <v>589</v>
      </c>
      <c r="D258" s="148" t="s">
        <v>126</v>
      </c>
      <c r="E258" s="149" t="s">
        <v>590</v>
      </c>
      <c r="F258" s="150" t="s">
        <v>591</v>
      </c>
      <c r="G258" s="151" t="s">
        <v>192</v>
      </c>
      <c r="H258" s="152">
        <v>3</v>
      </c>
      <c r="I258" s="153"/>
      <c r="J258" s="154">
        <f t="shared" si="50"/>
        <v>0</v>
      </c>
      <c r="K258" s="155"/>
      <c r="L258" s="32"/>
      <c r="M258" s="156" t="s">
        <v>1</v>
      </c>
      <c r="N258" s="157" t="s">
        <v>41</v>
      </c>
      <c r="O258" s="57"/>
      <c r="P258" s="158">
        <f t="shared" si="51"/>
        <v>0</v>
      </c>
      <c r="Q258" s="158">
        <v>0</v>
      </c>
      <c r="R258" s="158">
        <f t="shared" si="52"/>
        <v>0</v>
      </c>
      <c r="S258" s="158">
        <v>0</v>
      </c>
      <c r="T258" s="159">
        <f t="shared" si="5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0" t="s">
        <v>130</v>
      </c>
      <c r="AT258" s="160" t="s">
        <v>126</v>
      </c>
      <c r="AU258" s="160" t="s">
        <v>92</v>
      </c>
      <c r="AY258" s="15" t="s">
        <v>123</v>
      </c>
      <c r="BE258" s="91">
        <f t="shared" si="54"/>
        <v>0</v>
      </c>
      <c r="BF258" s="91">
        <f t="shared" si="55"/>
        <v>0</v>
      </c>
      <c r="BG258" s="91">
        <f t="shared" si="56"/>
        <v>0</v>
      </c>
      <c r="BH258" s="91">
        <f t="shared" si="57"/>
        <v>0</v>
      </c>
      <c r="BI258" s="91">
        <f t="shared" si="58"/>
        <v>0</v>
      </c>
      <c r="BJ258" s="15" t="s">
        <v>81</v>
      </c>
      <c r="BK258" s="91">
        <f t="shared" si="59"/>
        <v>0</v>
      </c>
      <c r="BL258" s="15" t="s">
        <v>130</v>
      </c>
      <c r="BM258" s="160" t="s">
        <v>592</v>
      </c>
    </row>
    <row r="259" spans="1:65" s="2" customFormat="1" ht="24.2" customHeight="1">
      <c r="A259" s="31"/>
      <c r="B259" s="147"/>
      <c r="C259" s="148" t="s">
        <v>593</v>
      </c>
      <c r="D259" s="148" t="s">
        <v>126</v>
      </c>
      <c r="E259" s="149" t="s">
        <v>594</v>
      </c>
      <c r="F259" s="150" t="s">
        <v>595</v>
      </c>
      <c r="G259" s="151" t="s">
        <v>192</v>
      </c>
      <c r="H259" s="152">
        <v>1</v>
      </c>
      <c r="I259" s="153"/>
      <c r="J259" s="154">
        <f t="shared" si="50"/>
        <v>0</v>
      </c>
      <c r="K259" s="155"/>
      <c r="L259" s="32"/>
      <c r="M259" s="156" t="s">
        <v>1</v>
      </c>
      <c r="N259" s="157" t="s">
        <v>41</v>
      </c>
      <c r="O259" s="57"/>
      <c r="P259" s="158">
        <f t="shared" si="51"/>
        <v>0</v>
      </c>
      <c r="Q259" s="158">
        <v>0</v>
      </c>
      <c r="R259" s="158">
        <f t="shared" si="52"/>
        <v>0</v>
      </c>
      <c r="S259" s="158">
        <v>0</v>
      </c>
      <c r="T259" s="159">
        <f t="shared" si="5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60" t="s">
        <v>130</v>
      </c>
      <c r="AT259" s="160" t="s">
        <v>126</v>
      </c>
      <c r="AU259" s="160" t="s">
        <v>92</v>
      </c>
      <c r="AY259" s="15" t="s">
        <v>123</v>
      </c>
      <c r="BE259" s="91">
        <f t="shared" si="54"/>
        <v>0</v>
      </c>
      <c r="BF259" s="91">
        <f t="shared" si="55"/>
        <v>0</v>
      </c>
      <c r="BG259" s="91">
        <f t="shared" si="56"/>
        <v>0</v>
      </c>
      <c r="BH259" s="91">
        <f t="shared" si="57"/>
        <v>0</v>
      </c>
      <c r="BI259" s="91">
        <f t="shared" si="58"/>
        <v>0</v>
      </c>
      <c r="BJ259" s="15" t="s">
        <v>81</v>
      </c>
      <c r="BK259" s="91">
        <f t="shared" si="59"/>
        <v>0</v>
      </c>
      <c r="BL259" s="15" t="s">
        <v>130</v>
      </c>
      <c r="BM259" s="160" t="s">
        <v>596</v>
      </c>
    </row>
    <row r="260" spans="1:65" s="2" customFormat="1" ht="24.2" customHeight="1">
      <c r="A260" s="31"/>
      <c r="B260" s="147"/>
      <c r="C260" s="148" t="s">
        <v>597</v>
      </c>
      <c r="D260" s="148" t="s">
        <v>126</v>
      </c>
      <c r="E260" s="149" t="s">
        <v>598</v>
      </c>
      <c r="F260" s="150" t="s">
        <v>599</v>
      </c>
      <c r="G260" s="151" t="s">
        <v>355</v>
      </c>
      <c r="H260" s="152">
        <v>0.102</v>
      </c>
      <c r="I260" s="153"/>
      <c r="J260" s="154">
        <f t="shared" si="50"/>
        <v>0</v>
      </c>
      <c r="K260" s="155"/>
      <c r="L260" s="32"/>
      <c r="M260" s="156" t="s">
        <v>1</v>
      </c>
      <c r="N260" s="157" t="s">
        <v>41</v>
      </c>
      <c r="O260" s="57"/>
      <c r="P260" s="158">
        <f t="shared" si="51"/>
        <v>0</v>
      </c>
      <c r="Q260" s="158">
        <v>0</v>
      </c>
      <c r="R260" s="158">
        <f t="shared" si="52"/>
        <v>0</v>
      </c>
      <c r="S260" s="158">
        <v>0</v>
      </c>
      <c r="T260" s="159">
        <f t="shared" si="5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0" t="s">
        <v>130</v>
      </c>
      <c r="AT260" s="160" t="s">
        <v>126</v>
      </c>
      <c r="AU260" s="160" t="s">
        <v>92</v>
      </c>
      <c r="AY260" s="15" t="s">
        <v>123</v>
      </c>
      <c r="BE260" s="91">
        <f t="shared" si="54"/>
        <v>0</v>
      </c>
      <c r="BF260" s="91">
        <f t="shared" si="55"/>
        <v>0</v>
      </c>
      <c r="BG260" s="91">
        <f t="shared" si="56"/>
        <v>0</v>
      </c>
      <c r="BH260" s="91">
        <f t="shared" si="57"/>
        <v>0</v>
      </c>
      <c r="BI260" s="91">
        <f t="shared" si="58"/>
        <v>0</v>
      </c>
      <c r="BJ260" s="15" t="s">
        <v>81</v>
      </c>
      <c r="BK260" s="91">
        <f t="shared" si="59"/>
        <v>0</v>
      </c>
      <c r="BL260" s="15" t="s">
        <v>130</v>
      </c>
      <c r="BM260" s="160" t="s">
        <v>600</v>
      </c>
    </row>
    <row r="261" spans="1:65" s="2" customFormat="1" ht="24.2" customHeight="1">
      <c r="A261" s="31"/>
      <c r="B261" s="147"/>
      <c r="C261" s="148" t="s">
        <v>601</v>
      </c>
      <c r="D261" s="148" t="s">
        <v>126</v>
      </c>
      <c r="E261" s="149" t="s">
        <v>602</v>
      </c>
      <c r="F261" s="150" t="s">
        <v>603</v>
      </c>
      <c r="G261" s="151" t="s">
        <v>355</v>
      </c>
      <c r="H261" s="152">
        <v>0.102</v>
      </c>
      <c r="I261" s="153"/>
      <c r="J261" s="154">
        <f t="shared" si="50"/>
        <v>0</v>
      </c>
      <c r="K261" s="155"/>
      <c r="L261" s="32"/>
      <c r="M261" s="156" t="s">
        <v>1</v>
      </c>
      <c r="N261" s="157" t="s">
        <v>41</v>
      </c>
      <c r="O261" s="57"/>
      <c r="P261" s="158">
        <f t="shared" si="51"/>
        <v>0</v>
      </c>
      <c r="Q261" s="158">
        <v>0</v>
      </c>
      <c r="R261" s="158">
        <f t="shared" si="52"/>
        <v>0</v>
      </c>
      <c r="S261" s="158">
        <v>0</v>
      </c>
      <c r="T261" s="159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0" t="s">
        <v>130</v>
      </c>
      <c r="AT261" s="160" t="s">
        <v>126</v>
      </c>
      <c r="AU261" s="160" t="s">
        <v>92</v>
      </c>
      <c r="AY261" s="15" t="s">
        <v>123</v>
      </c>
      <c r="BE261" s="91">
        <f t="shared" si="54"/>
        <v>0</v>
      </c>
      <c r="BF261" s="91">
        <f t="shared" si="55"/>
        <v>0</v>
      </c>
      <c r="BG261" s="91">
        <f t="shared" si="56"/>
        <v>0</v>
      </c>
      <c r="BH261" s="91">
        <f t="shared" si="57"/>
        <v>0</v>
      </c>
      <c r="BI261" s="91">
        <f t="shared" si="58"/>
        <v>0</v>
      </c>
      <c r="BJ261" s="15" t="s">
        <v>81</v>
      </c>
      <c r="BK261" s="91">
        <f t="shared" si="59"/>
        <v>0</v>
      </c>
      <c r="BL261" s="15" t="s">
        <v>130</v>
      </c>
      <c r="BM261" s="160" t="s">
        <v>604</v>
      </c>
    </row>
    <row r="262" spans="2:63" s="12" customFormat="1" ht="22.9" customHeight="1">
      <c r="B262" s="134"/>
      <c r="D262" s="135" t="s">
        <v>75</v>
      </c>
      <c r="E262" s="145" t="s">
        <v>605</v>
      </c>
      <c r="F262" s="145" t="s">
        <v>606</v>
      </c>
      <c r="I262" s="137"/>
      <c r="J262" s="146">
        <f>BK262</f>
        <v>0</v>
      </c>
      <c r="L262" s="134"/>
      <c r="M262" s="139"/>
      <c r="N262" s="140"/>
      <c r="O262" s="140"/>
      <c r="P262" s="141">
        <f>SUM(P263:P267)</f>
        <v>0</v>
      </c>
      <c r="Q262" s="140"/>
      <c r="R262" s="141">
        <f>SUM(R263:R267)</f>
        <v>0</v>
      </c>
      <c r="S262" s="140"/>
      <c r="T262" s="142">
        <f>SUM(T263:T267)</f>
        <v>0</v>
      </c>
      <c r="AR262" s="135" t="s">
        <v>92</v>
      </c>
      <c r="AT262" s="143" t="s">
        <v>75</v>
      </c>
      <c r="AU262" s="143" t="s">
        <v>81</v>
      </c>
      <c r="AY262" s="135" t="s">
        <v>123</v>
      </c>
      <c r="BK262" s="144">
        <f>SUM(BK263:BK267)</f>
        <v>0</v>
      </c>
    </row>
    <row r="263" spans="1:65" s="2" customFormat="1" ht="33" customHeight="1">
      <c r="A263" s="31"/>
      <c r="B263" s="147"/>
      <c r="C263" s="148" t="s">
        <v>607</v>
      </c>
      <c r="D263" s="148" t="s">
        <v>126</v>
      </c>
      <c r="E263" s="149" t="s">
        <v>608</v>
      </c>
      <c r="F263" s="150" t="s">
        <v>609</v>
      </c>
      <c r="G263" s="151" t="s">
        <v>192</v>
      </c>
      <c r="H263" s="152">
        <v>109</v>
      </c>
      <c r="I263" s="153"/>
      <c r="J263" s="154">
        <f>ROUND(I263*H263,2)</f>
        <v>0</v>
      </c>
      <c r="K263" s="155"/>
      <c r="L263" s="32"/>
      <c r="M263" s="156" t="s">
        <v>1</v>
      </c>
      <c r="N263" s="157" t="s">
        <v>41</v>
      </c>
      <c r="O263" s="57"/>
      <c r="P263" s="158">
        <f>O263*H263</f>
        <v>0</v>
      </c>
      <c r="Q263" s="158">
        <v>0</v>
      </c>
      <c r="R263" s="158">
        <f>Q263*H263</f>
        <v>0</v>
      </c>
      <c r="S263" s="158">
        <v>0</v>
      </c>
      <c r="T263" s="159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0" t="s">
        <v>130</v>
      </c>
      <c r="AT263" s="160" t="s">
        <v>126</v>
      </c>
      <c r="AU263" s="160" t="s">
        <v>92</v>
      </c>
      <c r="AY263" s="15" t="s">
        <v>123</v>
      </c>
      <c r="BE263" s="91">
        <f>IF(N263="základní",J263,0)</f>
        <v>0</v>
      </c>
      <c r="BF263" s="91">
        <f>IF(N263="snížená",J263,0)</f>
        <v>0</v>
      </c>
      <c r="BG263" s="91">
        <f>IF(N263="zákl. přenesená",J263,0)</f>
        <v>0</v>
      </c>
      <c r="BH263" s="91">
        <f>IF(N263="sníž. přenesená",J263,0)</f>
        <v>0</v>
      </c>
      <c r="BI263" s="91">
        <f>IF(N263="nulová",J263,0)</f>
        <v>0</v>
      </c>
      <c r="BJ263" s="15" t="s">
        <v>81</v>
      </c>
      <c r="BK263" s="91">
        <f>ROUND(I263*H263,2)</f>
        <v>0</v>
      </c>
      <c r="BL263" s="15" t="s">
        <v>130</v>
      </c>
      <c r="BM263" s="160" t="s">
        <v>610</v>
      </c>
    </row>
    <row r="264" spans="2:51" s="13" customFormat="1" ht="11.25">
      <c r="B264" s="161"/>
      <c r="D264" s="162" t="s">
        <v>132</v>
      </c>
      <c r="E264" s="163" t="s">
        <v>1</v>
      </c>
      <c r="F264" s="164" t="s">
        <v>611</v>
      </c>
      <c r="H264" s="165">
        <v>109</v>
      </c>
      <c r="I264" s="166"/>
      <c r="L264" s="161"/>
      <c r="M264" s="167"/>
      <c r="N264" s="168"/>
      <c r="O264" s="168"/>
      <c r="P264" s="168"/>
      <c r="Q264" s="168"/>
      <c r="R264" s="168"/>
      <c r="S264" s="168"/>
      <c r="T264" s="169"/>
      <c r="AT264" s="163" t="s">
        <v>132</v>
      </c>
      <c r="AU264" s="163" t="s">
        <v>92</v>
      </c>
      <c r="AV264" s="13" t="s">
        <v>92</v>
      </c>
      <c r="AW264" s="13" t="s">
        <v>31</v>
      </c>
      <c r="AX264" s="13" t="s">
        <v>81</v>
      </c>
      <c r="AY264" s="163" t="s">
        <v>123</v>
      </c>
    </row>
    <row r="265" spans="1:65" s="2" customFormat="1" ht="21.75" customHeight="1">
      <c r="A265" s="31"/>
      <c r="B265" s="147"/>
      <c r="C265" s="148" t="s">
        <v>612</v>
      </c>
      <c r="D265" s="148" t="s">
        <v>126</v>
      </c>
      <c r="E265" s="149" t="s">
        <v>613</v>
      </c>
      <c r="F265" s="150" t="s">
        <v>614</v>
      </c>
      <c r="G265" s="151" t="s">
        <v>192</v>
      </c>
      <c r="H265" s="152">
        <v>109</v>
      </c>
      <c r="I265" s="153"/>
      <c r="J265" s="154">
        <f>ROUND(I265*H265,2)</f>
        <v>0</v>
      </c>
      <c r="K265" s="155"/>
      <c r="L265" s="32"/>
      <c r="M265" s="156" t="s">
        <v>1</v>
      </c>
      <c r="N265" s="157" t="s">
        <v>41</v>
      </c>
      <c r="O265" s="57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0" t="s">
        <v>130</v>
      </c>
      <c r="AT265" s="160" t="s">
        <v>126</v>
      </c>
      <c r="AU265" s="160" t="s">
        <v>92</v>
      </c>
      <c r="AY265" s="15" t="s">
        <v>123</v>
      </c>
      <c r="BE265" s="91">
        <f>IF(N265="základní",J265,0)</f>
        <v>0</v>
      </c>
      <c r="BF265" s="91">
        <f>IF(N265="snížená",J265,0)</f>
        <v>0</v>
      </c>
      <c r="BG265" s="91">
        <f>IF(N265="zákl. přenesená",J265,0)</f>
        <v>0</v>
      </c>
      <c r="BH265" s="91">
        <f>IF(N265="sníž. přenesená",J265,0)</f>
        <v>0</v>
      </c>
      <c r="BI265" s="91">
        <f>IF(N265="nulová",J265,0)</f>
        <v>0</v>
      </c>
      <c r="BJ265" s="15" t="s">
        <v>81</v>
      </c>
      <c r="BK265" s="91">
        <f>ROUND(I265*H265,2)</f>
        <v>0</v>
      </c>
      <c r="BL265" s="15" t="s">
        <v>130</v>
      </c>
      <c r="BM265" s="160" t="s">
        <v>615</v>
      </c>
    </row>
    <row r="266" spans="2:51" s="13" customFormat="1" ht="11.25">
      <c r="B266" s="161"/>
      <c r="D266" s="162" t="s">
        <v>132</v>
      </c>
      <c r="E266" s="163" t="s">
        <v>1</v>
      </c>
      <c r="F266" s="164" t="s">
        <v>611</v>
      </c>
      <c r="H266" s="165">
        <v>109</v>
      </c>
      <c r="I266" s="166"/>
      <c r="L266" s="161"/>
      <c r="M266" s="167"/>
      <c r="N266" s="168"/>
      <c r="O266" s="168"/>
      <c r="P266" s="168"/>
      <c r="Q266" s="168"/>
      <c r="R266" s="168"/>
      <c r="S266" s="168"/>
      <c r="T266" s="169"/>
      <c r="AT266" s="163" t="s">
        <v>132</v>
      </c>
      <c r="AU266" s="163" t="s">
        <v>92</v>
      </c>
      <c r="AV266" s="13" t="s">
        <v>92</v>
      </c>
      <c r="AW266" s="13" t="s">
        <v>31</v>
      </c>
      <c r="AX266" s="13" t="s">
        <v>81</v>
      </c>
      <c r="AY266" s="163" t="s">
        <v>123</v>
      </c>
    </row>
    <row r="267" spans="1:65" s="2" customFormat="1" ht="16.5" customHeight="1">
      <c r="A267" s="31"/>
      <c r="B267" s="147"/>
      <c r="C267" s="148" t="s">
        <v>616</v>
      </c>
      <c r="D267" s="148" t="s">
        <v>126</v>
      </c>
      <c r="E267" s="149" t="s">
        <v>617</v>
      </c>
      <c r="F267" s="150" t="s">
        <v>618</v>
      </c>
      <c r="G267" s="151" t="s">
        <v>619</v>
      </c>
      <c r="H267" s="152">
        <v>2000</v>
      </c>
      <c r="I267" s="153"/>
      <c r="J267" s="154">
        <f>ROUND(I267*H267,2)</f>
        <v>0</v>
      </c>
      <c r="K267" s="155"/>
      <c r="L267" s="32"/>
      <c r="M267" s="181" t="s">
        <v>1</v>
      </c>
      <c r="N267" s="182" t="s">
        <v>41</v>
      </c>
      <c r="O267" s="183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0" t="s">
        <v>130</v>
      </c>
      <c r="AT267" s="160" t="s">
        <v>126</v>
      </c>
      <c r="AU267" s="160" t="s">
        <v>92</v>
      </c>
      <c r="AY267" s="15" t="s">
        <v>123</v>
      </c>
      <c r="BE267" s="91">
        <f>IF(N267="základní",J267,0)</f>
        <v>0</v>
      </c>
      <c r="BF267" s="91">
        <f>IF(N267="snížená",J267,0)</f>
        <v>0</v>
      </c>
      <c r="BG267" s="91">
        <f>IF(N267="zákl. přenesená",J267,0)</f>
        <v>0</v>
      </c>
      <c r="BH267" s="91">
        <f>IF(N267="sníž. přenesená",J267,0)</f>
        <v>0</v>
      </c>
      <c r="BI267" s="91">
        <f>IF(N267="nulová",J267,0)</f>
        <v>0</v>
      </c>
      <c r="BJ267" s="15" t="s">
        <v>81</v>
      </c>
      <c r="BK267" s="91">
        <f>ROUND(I267*H267,2)</f>
        <v>0</v>
      </c>
      <c r="BL267" s="15" t="s">
        <v>130</v>
      </c>
      <c r="BM267" s="160" t="s">
        <v>620</v>
      </c>
    </row>
    <row r="268" spans="1:31" s="2" customFormat="1" ht="6.95" customHeight="1">
      <c r="A268" s="31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32"/>
      <c r="M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</sheetData>
  <autoFilter ref="C120:K267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DESKTOP-S1D1MU3\Ondra</dc:creator>
  <cp:keywords/>
  <dc:description/>
  <cp:lastModifiedBy>Jiruška Václav PhDr. Ing. Mgr., MBA</cp:lastModifiedBy>
  <dcterms:created xsi:type="dcterms:W3CDTF">2024-05-10T08:31:57Z</dcterms:created>
  <dcterms:modified xsi:type="dcterms:W3CDTF">2024-06-10T14:22:56Z</dcterms:modified>
  <cp:category/>
  <cp:version/>
  <cp:contentType/>
  <cp:contentStatus/>
</cp:coreProperties>
</file>