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 - Technologie" sheetId="2" r:id="rId2"/>
    <sheet name="2VRN - Vedlejší rozpočtov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'2 - Technologie'!$C$128:$K$218</definedName>
    <definedName name="_xlnm.Print_Area" localSheetId="1">'2 - Technologie'!$C$4:$J$76,'2 - Technologie'!$C$82:$J$110,'2 - Technologie'!$C$116:$K$218</definedName>
    <definedName name="_xlnm.Print_Titles" localSheetId="1">'2 - Technologie'!$128:$128</definedName>
    <definedName name="_xlnm._FilterDatabase" localSheetId="2" hidden="1">'2VRN - Vedlejší rozpočtov...'!$C$120:$K$132</definedName>
    <definedName name="_xlnm.Print_Area" localSheetId="2">'2VRN - Vedlejší rozpočtov...'!$C$4:$J$76,'2VRN - Vedlejší rozpočtov...'!$C$82:$J$102,'2VRN - Vedlejší rozpočtov...'!$C$108:$K$132</definedName>
    <definedName name="_xlnm.Print_Titles" localSheetId="2">'2VRN - Vedlejší rozpočtov...'!$120:$120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32"/>
  <c r="BH132"/>
  <c r="BG132"/>
  <c r="BF132"/>
  <c r="T132"/>
  <c r="T131"/>
  <c r="R132"/>
  <c r="R131"/>
  <c r="P132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T125"/>
  <c r="R126"/>
  <c r="R125"/>
  <c r="P126"/>
  <c r="P125"/>
  <c r="BI124"/>
  <c r="BH124"/>
  <c r="BG124"/>
  <c r="BF124"/>
  <c r="T124"/>
  <c r="T123"/>
  <c r="R124"/>
  <c r="R123"/>
  <c r="P124"/>
  <c r="P123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2" r="J37"/>
  <c r="J36"/>
  <c i="1" r="AY95"/>
  <c i="2" r="J35"/>
  <c i="1" r="AX95"/>
  <c i="2" r="BI218"/>
  <c r="BH218"/>
  <c r="BG218"/>
  <c r="BF218"/>
  <c r="T218"/>
  <c r="T217"/>
  <c r="R218"/>
  <c r="R217"/>
  <c r="P218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4"/>
  <c r="BH184"/>
  <c r="BG184"/>
  <c r="BF184"/>
  <c r="T184"/>
  <c r="R184"/>
  <c r="P184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49"/>
  <c r="BH149"/>
  <c r="BG149"/>
  <c r="BF149"/>
  <c r="T149"/>
  <c r="R149"/>
  <c r="P149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T134"/>
  <c r="R135"/>
  <c r="R134"/>
  <c r="P135"/>
  <c r="P134"/>
  <c r="BI132"/>
  <c r="BH132"/>
  <c r="BG132"/>
  <c r="BF132"/>
  <c r="T132"/>
  <c r="T131"/>
  <c r="T130"/>
  <c r="R132"/>
  <c r="R131"/>
  <c r="R130"/>
  <c r="P132"/>
  <c r="P131"/>
  <c r="P130"/>
  <c r="J126"/>
  <c r="J125"/>
  <c r="F125"/>
  <c r="F123"/>
  <c r="E121"/>
  <c r="J92"/>
  <c r="J91"/>
  <c r="F91"/>
  <c r="F89"/>
  <c r="E87"/>
  <c r="J18"/>
  <c r="E18"/>
  <c r="F126"/>
  <c r="J17"/>
  <c r="J12"/>
  <c r="J123"/>
  <c r="E7"/>
  <c r="E119"/>
  <c i="1" r="L90"/>
  <c r="AM90"/>
  <c r="AM89"/>
  <c r="L89"/>
  <c r="AM87"/>
  <c r="L87"/>
  <c r="L85"/>
  <c r="L84"/>
  <c i="3" r="BK132"/>
  <c r="BK130"/>
  <c r="J129"/>
  <c r="BK128"/>
  <c r="J126"/>
  <c r="J124"/>
  <c i="2" r="BK216"/>
  <c r="BK214"/>
  <c r="J211"/>
  <c r="BK210"/>
  <c r="BK208"/>
  <c r="J207"/>
  <c r="J202"/>
  <c r="BK199"/>
  <c r="BK197"/>
  <c r="BK193"/>
  <c r="BK188"/>
  <c r="BK187"/>
  <c r="BK178"/>
  <c r="BK177"/>
  <c r="BK171"/>
  <c r="BK167"/>
  <c r="J162"/>
  <c r="J159"/>
  <c r="BK158"/>
  <c r="J157"/>
  <c r="J155"/>
  <c r="BK149"/>
  <c r="J142"/>
  <c r="J141"/>
  <c r="BK137"/>
  <c r="J135"/>
  <c r="J132"/>
  <c i="3" r="J132"/>
  <c r="J130"/>
  <c r="BK129"/>
  <c r="J128"/>
  <c r="BK126"/>
  <c r="BK124"/>
  <c i="2" r="BK218"/>
  <c r="J216"/>
  <c r="BK215"/>
  <c r="BK211"/>
  <c r="BK209"/>
  <c r="J208"/>
  <c r="J206"/>
  <c r="J205"/>
  <c r="J204"/>
  <c r="J203"/>
  <c r="BK202"/>
  <c r="J201"/>
  <c r="BK200"/>
  <c r="BK196"/>
  <c r="J194"/>
  <c r="J193"/>
  <c r="J192"/>
  <c r="J189"/>
  <c r="BK184"/>
  <c r="BK181"/>
  <c r="BK180"/>
  <c r="BK179"/>
  <c r="J178"/>
  <c r="J176"/>
  <c r="J175"/>
  <c r="J174"/>
  <c r="J172"/>
  <c r="J171"/>
  <c r="BK170"/>
  <c r="J168"/>
  <c r="BK165"/>
  <c r="BK163"/>
  <c r="BK160"/>
  <c r="BK159"/>
  <c r="J158"/>
  <c r="BK157"/>
  <c r="BK155"/>
  <c r="J154"/>
  <c r="BK142"/>
  <c r="BK141"/>
  <c r="J140"/>
  <c i="1" r="AS94"/>
  <c i="2" r="J218"/>
  <c r="J215"/>
  <c r="J214"/>
  <c r="J210"/>
  <c r="J209"/>
  <c r="BK207"/>
  <c r="BK206"/>
  <c r="BK205"/>
  <c r="BK204"/>
  <c r="BK203"/>
  <c r="BK195"/>
  <c r="J184"/>
  <c r="J181"/>
  <c r="BK174"/>
  <c r="J169"/>
  <c r="BK168"/>
  <c r="J167"/>
  <c r="J165"/>
  <c r="BK162"/>
  <c r="J160"/>
  <c r="BK140"/>
  <c r="BK138"/>
  <c r="BK135"/>
  <c r="BK132"/>
  <c r="BK201"/>
  <c r="J200"/>
  <c r="J199"/>
  <c r="J197"/>
  <c r="J196"/>
  <c r="J195"/>
  <c r="BK194"/>
  <c r="BK192"/>
  <c r="BK189"/>
  <c r="J188"/>
  <c r="J187"/>
  <c r="J180"/>
  <c r="J179"/>
  <c r="J177"/>
  <c r="BK176"/>
  <c r="BK175"/>
  <c r="BK172"/>
  <c r="J170"/>
  <c r="BK169"/>
  <c r="J163"/>
  <c r="BK154"/>
  <c r="J149"/>
  <c r="J138"/>
  <c r="J137"/>
  <c l="1" r="P173"/>
  <c r="BK136"/>
  <c r="J136"/>
  <c r="J101"/>
  <c r="P136"/>
  <c r="P133"/>
  <c r="P129"/>
  <c i="1" r="AU95"/>
  <c i="2" r="BK139"/>
  <c r="J139"/>
  <c r="J102"/>
  <c r="R139"/>
  <c r="BK148"/>
  <c r="J148"/>
  <c r="J103"/>
  <c r="P148"/>
  <c r="T148"/>
  <c r="R156"/>
  <c r="BK161"/>
  <c r="J161"/>
  <c r="J105"/>
  <c r="BK173"/>
  <c r="J173"/>
  <c r="J106"/>
  <c r="R173"/>
  <c r="BK213"/>
  <c r="J213"/>
  <c r="J108"/>
  <c r="T213"/>
  <c r="T212"/>
  <c i="3" r="BK127"/>
  <c r="J127"/>
  <c r="J100"/>
  <c r="P127"/>
  <c r="P122"/>
  <c r="P121"/>
  <c i="1" r="AU96"/>
  <c i="3" r="R127"/>
  <c r="R122"/>
  <c r="R121"/>
  <c r="T127"/>
  <c r="T122"/>
  <c r="T121"/>
  <c i="2" r="R136"/>
  <c r="R133"/>
  <c r="R129"/>
  <c r="T136"/>
  <c r="T133"/>
  <c r="T129"/>
  <c r="P139"/>
  <c r="T139"/>
  <c r="R148"/>
  <c r="BK156"/>
  <c r="J156"/>
  <c r="J104"/>
  <c r="P156"/>
  <c r="T156"/>
  <c r="P161"/>
  <c r="R161"/>
  <c r="T161"/>
  <c r="T173"/>
  <c r="P213"/>
  <c r="P212"/>
  <c r="R213"/>
  <c r="R212"/>
  <c r="J89"/>
  <c r="F92"/>
  <c r="BE132"/>
  <c r="BE140"/>
  <c r="BE141"/>
  <c r="BE155"/>
  <c r="BE158"/>
  <c r="BE159"/>
  <c r="BE167"/>
  <c r="BE170"/>
  <c r="BE172"/>
  <c r="BE175"/>
  <c r="BE181"/>
  <c r="BE184"/>
  <c r="BE202"/>
  <c r="BE142"/>
  <c r="BE149"/>
  <c r="BE154"/>
  <c r="BE157"/>
  <c r="BE171"/>
  <c r="BE179"/>
  <c r="BE188"/>
  <c r="BE192"/>
  <c r="BE193"/>
  <c r="BE196"/>
  <c r="BE199"/>
  <c r="BE201"/>
  <c r="BE218"/>
  <c r="E85"/>
  <c r="BE135"/>
  <c r="BE137"/>
  <c r="BE165"/>
  <c r="BE177"/>
  <c r="BE187"/>
  <c r="BE197"/>
  <c r="BE206"/>
  <c r="BE208"/>
  <c r="BE210"/>
  <c r="BE211"/>
  <c r="BE214"/>
  <c r="BE216"/>
  <c r="BK131"/>
  <c r="J131"/>
  <c r="J98"/>
  <c i="3" r="E85"/>
  <c r="J89"/>
  <c r="BE126"/>
  <c r="BE128"/>
  <c r="BK123"/>
  <c r="J123"/>
  <c r="J98"/>
  <c r="BK131"/>
  <c r="J131"/>
  <c r="J101"/>
  <c i="2" r="BE138"/>
  <c r="BE160"/>
  <c r="BE162"/>
  <c r="BE163"/>
  <c r="BE168"/>
  <c r="BE169"/>
  <c r="BE174"/>
  <c r="BE176"/>
  <c r="BE178"/>
  <c r="BE180"/>
  <c r="BE189"/>
  <c r="BE194"/>
  <c r="BE195"/>
  <c r="BE200"/>
  <c r="BE203"/>
  <c r="BE204"/>
  <c r="BE205"/>
  <c r="BE207"/>
  <c r="BE209"/>
  <c r="BE215"/>
  <c r="BK134"/>
  <c r="J134"/>
  <c r="J100"/>
  <c r="BK217"/>
  <c r="J217"/>
  <c r="J109"/>
  <c i="3" r="F92"/>
  <c r="BE124"/>
  <c r="BE129"/>
  <c r="BE130"/>
  <c r="BE132"/>
  <c r="BK125"/>
  <c r="J125"/>
  <c r="J99"/>
  <c i="2" r="F37"/>
  <c i="1" r="BD95"/>
  <c i="2" r="F35"/>
  <c i="1" r="BB95"/>
  <c i="2" r="F34"/>
  <c i="1" r="BA95"/>
  <c i="3" r="J34"/>
  <c i="1" r="AW96"/>
  <c i="3" r="F34"/>
  <c i="1" r="BA96"/>
  <c i="3" r="F37"/>
  <c i="1" r="BD96"/>
  <c i="2" r="F36"/>
  <c i="1" r="BC95"/>
  <c i="3" r="F36"/>
  <c i="1" r="BC96"/>
  <c i="2" r="J34"/>
  <c i="1" r="AW95"/>
  <c i="3" r="F35"/>
  <c i="1" r="BB96"/>
  <c i="2" l="1" r="BK212"/>
  <c r="J212"/>
  <c r="J107"/>
  <c r="BK130"/>
  <c r="J130"/>
  <c r="J97"/>
  <c r="BK133"/>
  <c r="J133"/>
  <c r="J99"/>
  <c i="3" r="BK122"/>
  <c r="BK121"/>
  <c r="J121"/>
  <c r="J30"/>
  <c i="1" r="AG96"/>
  <c r="BB94"/>
  <c r="W31"/>
  <c r="BA94"/>
  <c r="W30"/>
  <c i="2" r="J33"/>
  <c i="1" r="AV95"/>
  <c r="AT95"/>
  <c r="AU94"/>
  <c i="2" r="F33"/>
  <c i="1" r="AZ95"/>
  <c r="BC94"/>
  <c r="AY94"/>
  <c i="3" r="F33"/>
  <c i="1" r="AZ96"/>
  <c r="BD94"/>
  <c r="W33"/>
  <c i="3" r="J33"/>
  <c i="1" r="AV96"/>
  <c r="AT96"/>
  <c i="3" l="1" r="J39"/>
  <c i="2" r="BK129"/>
  <c r="J129"/>
  <c r="J96"/>
  <c i="3" r="J96"/>
  <c r="J122"/>
  <c r="J97"/>
  <c i="1" r="AN96"/>
  <c r="AZ94"/>
  <c r="W29"/>
  <c r="AX94"/>
  <c r="AW94"/>
  <c r="AK30"/>
  <c r="W32"/>
  <c l="1" r="AV94"/>
  <c r="AK29"/>
  <c i="2" r="J30"/>
  <c i="1" r="AG95"/>
  <c r="AN95"/>
  <c i="2" l="1" r="J39"/>
  <c i="1" r="AT94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<sst xmlns="http://schemas.openxmlformats.org/spreadsheetml/2006/main">
  <si>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</si>
  <si>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</si>
  <si>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</si>
  <si>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</si>
  <si>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</si>
  <si>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{7d88f945-0aa0-4722-a4c6-757166bd45bf}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</si>
  <si>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</si>
  <si>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</si>
  <si>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</si>
  <si>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</si>
  <si>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</si>
  <si>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</si>
  <si>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</si>
  <si>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</si>
  <si>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624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</si>
  <si>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</si>
  <si>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</si>
  <si>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Rekonstrukce dosazovací nádrže ČOV Kostelec nad Orlicí 2  ETAPA</t>
  </si>
  <si>
    <t>KSO:</t>
  </si>
  <si>
    <t>CC-CZ:</t>
  </si>
  <si>
    <t>Místo:</t>
  </si>
  <si>
    <t>Kostelec nad Orlicí</t>
  </si>
  <si>
    <t>Datum:</t>
  </si>
  <si>
    <t>30. 9. 2020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</si>
  <si>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</si>
  <si>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</si>
  <si>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</si>
  <si>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</si>
  <si>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</si>
  <si>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</si>
  <si>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</si>
  <si>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</si>
  <si>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</si>
  <si>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</si>
  <si>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</si>
  <si>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</si>
  <si>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</si>
  <si>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</si>
  <si>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</si>
  <si>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</si>
  <si>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</si>
  <si>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</si>
  <si>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</si>
  <si>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</si>
  <si>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</si>
  <si>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</si>
  <si>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</si>
  <si>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</si>
  <si>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</si>
  <si>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</si>
  <si>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</si>
  <si>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</si>
  <si>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</si>
  <si>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</si>
  <si>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</si>
  <si>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</si>
  <si>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</si>
  <si>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</si>
  <si>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</si>
  <si>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</si>
  <si>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</si>
  <si>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</si>
  <si>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</si>
  <si>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</si>
  <si>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</si>
  <si>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</si>
  <si>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</si>
  <si>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</si>
  <si>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</si>
  <si>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</si>
  <si>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</si>
  <si>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</si>
  <si>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</si>
  <si>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</si>
  <si>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</si>
  <si>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</si>
  <si>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</si>
  <si>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</si>
  <si>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</si>
  <si>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</si>
  <si>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Technologie</t>
  </si>
  <si>
    <t>PRO</t>
  </si>
  <si>
    <t>1</t>
  </si>
  <si>
    <t>{1627d269-f0a3-434c-b763-bcbd959f0ad7}</t>
  </si>
  <si>
    <t>2VRN</t>
  </si>
  <si>
    <t>Vedlejší rozpočtové náklady</t>
  </si>
  <si>
    <t>VON</t>
  </si>
  <si>
    <t>{210279a2-db16-4bbc-a432-f46820c3b07f}</t>
  </si>
  <si>
    <t>KRYCÍ LIST SOUPISU PRACÍ</t>
  </si>
  <si>
    <t>Objekt:</t>
  </si>
  <si>
    <t>2 - Technologie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</si>
  <si>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</si>
  <si>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</si>
  <si>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</si>
  <si>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</si>
  <si>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</si>
  <si>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</si>
  <si>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HSV 01.1 - Přípravné práce</t>
  </si>
  <si>
    <t>PSV - PSV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</si>
  <si>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</si>
  <si>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</si>
  <si>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</si>
  <si>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767 - Konstrukce zámečnické</t>
  </si>
  <si>
    <t xml:space="preserve">    997 - Přesun sutě</t>
  </si>
  <si>
    <t xml:space="preserve">    PS 01.1 -  Technologické vybavení ČOV</t>
  </si>
  <si>
    <t xml:space="preserve">    PS 01.11 - Trubní rozvody</t>
  </si>
  <si>
    <t xml:space="preserve">M -  M</t>
  </si>
  <si>
    <t xml:space="preserve">    PS 01.2 -  Montáž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</si>
  <si>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</si>
  <si>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</si>
  <si>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</si>
  <si>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</si>
  <si>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</si>
  <si>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</si>
  <si>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</si>
  <si>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</si>
  <si>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</si>
  <si>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</si>
  <si>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</si>
  <si>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</si>
  <si>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</si>
  <si>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</si>
  <si>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</si>
  <si>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</si>
  <si>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</si>
  <si>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HSV 01.1</t>
  </si>
  <si>
    <t>Přípravné práce</t>
  </si>
  <si>
    <t>K</t>
  </si>
  <si>
    <t>R1001</t>
  </si>
  <si>
    <t>Odčerpání nádrží ČOV</t>
  </si>
  <si>
    <t>hod</t>
  </si>
  <si>
    <t>4</t>
  </si>
  <si>
    <t>-86154507</t>
  </si>
  <si>
    <t>PSV</t>
  </si>
  <si>
    <t>6</t>
  </si>
  <si>
    <t>Úpravy povrchů, podlahy a osazování výplní</t>
  </si>
  <si>
    <t>629995101</t>
  </si>
  <si>
    <t>Očištění vnějších ploch tlakovou vodou</t>
  </si>
  <si>
    <t>m2</t>
  </si>
  <si>
    <t>-1087492335</t>
  </si>
  <si>
    <t>8</t>
  </si>
  <si>
    <t>Trubní vedení</t>
  </si>
  <si>
    <t>3</t>
  </si>
  <si>
    <t>871275811</t>
  </si>
  <si>
    <t>Bourání stávajícího potrubí z PVC nebo PP DN 150</t>
  </si>
  <si>
    <t>m</t>
  </si>
  <si>
    <t>-1267271241</t>
  </si>
  <si>
    <t>871365811</t>
  </si>
  <si>
    <t>Bourání stávajícího potrubí z PVC nebo PP DN přes 150 do 250</t>
  </si>
  <si>
    <t>229458430</t>
  </si>
  <si>
    <t>9</t>
  </si>
  <si>
    <t>Ostatní konstrukce a práce, bourání</t>
  </si>
  <si>
    <t>5</t>
  </si>
  <si>
    <t>938901411</t>
  </si>
  <si>
    <t>Dezinfekce nádrže roztokem chlornanu sodného</t>
  </si>
  <si>
    <t>m3</t>
  </si>
  <si>
    <t>790549416</t>
  </si>
  <si>
    <t>952903112</t>
  </si>
  <si>
    <t>Vyčištění objektů ČOV, nádrží, žlabů a kanálů při v do 3,5 m</t>
  </si>
  <si>
    <t>1104770126</t>
  </si>
  <si>
    <t>7</t>
  </si>
  <si>
    <t>R1003</t>
  </si>
  <si>
    <t>Vybourání stávajících sklolaminátových panelů dosazovacích nádrží</t>
  </si>
  <si>
    <t>487494980</t>
  </si>
  <si>
    <t>VV</t>
  </si>
  <si>
    <t>Stěny dosazovacích nádrží</t>
  </si>
  <si>
    <t>203,26</t>
  </si>
  <si>
    <t>Dělící příčka aktivační nádrže</t>
  </si>
  <si>
    <t>1.8*3,28</t>
  </si>
  <si>
    <t>Součet</t>
  </si>
  <si>
    <t>767</t>
  </si>
  <si>
    <t>Konstrukce zámečnické</t>
  </si>
  <si>
    <t>767991003</t>
  </si>
  <si>
    <t>Montáž pomocné nebo nosné konstrukce z nerez profilů o hmotnosti do 5 kg/m</t>
  </si>
  <si>
    <t>1717919132</t>
  </si>
  <si>
    <t>(10*2,4+10*1,2+4*21,6)*1,1*2</t>
  </si>
  <si>
    <t>rezerva pro dostužení stávající konstrukcekonstrukce</t>
  </si>
  <si>
    <t>269,28*0,15*2</t>
  </si>
  <si>
    <t>M</t>
  </si>
  <si>
    <t>145R50244</t>
  </si>
  <si>
    <t>profil ocelový čtvercový svařovaný 50x50x2mm, provedení nerez AISI 304</t>
  </si>
  <si>
    <t>-887158211</t>
  </si>
  <si>
    <t>10</t>
  </si>
  <si>
    <t>767996701</t>
  </si>
  <si>
    <t>Demontáž atypických zámečnických konstrukcí řezáním hmotnosti jednotlivých dílů do 50 kg</t>
  </si>
  <si>
    <t>kg</t>
  </si>
  <si>
    <t>733040397</t>
  </si>
  <si>
    <t>997</t>
  </si>
  <si>
    <t>Přesun sutě</t>
  </si>
  <si>
    <t>11</t>
  </si>
  <si>
    <t>997002511</t>
  </si>
  <si>
    <t>Vodorovné přemístění suti a vybouraných hmot bez naložení ale se složením a urovnáním do 1 km</t>
  </si>
  <si>
    <t>t</t>
  </si>
  <si>
    <t>-460600115</t>
  </si>
  <si>
    <t>12</t>
  </si>
  <si>
    <t>997002611</t>
  </si>
  <si>
    <t>Nakládání suti a vybouraných hmot</t>
  </si>
  <si>
    <t>-1326119217</t>
  </si>
  <si>
    <t>13</t>
  </si>
  <si>
    <t>997013501</t>
  </si>
  <si>
    <t>Odvoz suti a vybouraných hmot na skládku nebo meziskládku do 1 km se složením</t>
  </si>
  <si>
    <t>534083555</t>
  </si>
  <si>
    <t>14</t>
  </si>
  <si>
    <t>997013814</t>
  </si>
  <si>
    <t>Poplatek za uložení na skládce (skládkovné) stavebního odpadu izolací kód odpadu 17 06 04</t>
  </si>
  <si>
    <t>-124631973</t>
  </si>
  <si>
    <t>PS 01.1</t>
  </si>
  <si>
    <t xml:space="preserve"> Technologické vybavení ČOV</t>
  </si>
  <si>
    <t>0900</t>
  </si>
  <si>
    <t>Montáž technologických příček vestavby dosazovací nádrže z panelů PP-C o rozměrech 2600 x 1000 mm</t>
  </si>
  <si>
    <t>603333022</t>
  </si>
  <si>
    <t>16</t>
  </si>
  <si>
    <t>0901</t>
  </si>
  <si>
    <t>Vstřikované PP-C panely, velikost komůrky 50x50 mm, formát 2600 x 1000 mm</t>
  </si>
  <si>
    <t>ks</t>
  </si>
  <si>
    <t>998380695</t>
  </si>
  <si>
    <t>79</t>
  </si>
  <si>
    <t>17</t>
  </si>
  <si>
    <t>0902</t>
  </si>
  <si>
    <t>Vstřikované PP-C panely, velikost komůrky 50x50 mm, formát 2600 x 1000 mm s UV stabilizací</t>
  </si>
  <si>
    <t>899577273</t>
  </si>
  <si>
    <t>25</t>
  </si>
  <si>
    <t>18</t>
  </si>
  <si>
    <t>1010</t>
  </si>
  <si>
    <t>Ponorné kalové čerpadlo vstupní čerpací stanice,Q = 2,6 l/s, H = 6,0 m, Motorový výkon: 0,75 kW, Regulace FM, Výtlačné hrdlo: DN 65</t>
  </si>
  <si>
    <t>kus</t>
  </si>
  <si>
    <t>-1740811095</t>
  </si>
  <si>
    <t>19</t>
  </si>
  <si>
    <t>1014</t>
  </si>
  <si>
    <t xml:space="preserve">Norné stěny instalovaná dodatečně na odtokový žlab Dodávka stěn je kompletní včetně kotevních prvků, instalační sady, montáže a příslušné dokumentace. </t>
  </si>
  <si>
    <t>-503522177</t>
  </si>
  <si>
    <t>20</t>
  </si>
  <si>
    <t>1019</t>
  </si>
  <si>
    <t xml:space="preserve">Jemnobublinný aerační systém aktivací aeračními rukávci. Dodávka  je kompletní vč. kotevních objímek, šroubů,nerezových spon, montáže, napojení na stávající rozvodd vzduchuí a dokumentace</t>
  </si>
  <si>
    <t>kpl</t>
  </si>
  <si>
    <t>-54903630</t>
  </si>
  <si>
    <t>1019_1</t>
  </si>
  <si>
    <t>Válec pro uložení kalového čerpadla. Prodevení nerez AISI 304, síla stěn 2 mm. Rozměry h. 2500 mm, průměr 500 mm.</t>
  </si>
  <si>
    <t>2022492721</t>
  </si>
  <si>
    <t>22</t>
  </si>
  <si>
    <t>1032</t>
  </si>
  <si>
    <t xml:space="preserve">Objekt stahování plovoucích nečistot z dosazovací nádrže. Dodávka zařízení je kompletní včetně kotevních prvků, instalační sady, potrubí, napojení na vzduchový registr, kulového ventilu a montáže. </t>
  </si>
  <si>
    <t>2046605337</t>
  </si>
  <si>
    <t>23</t>
  </si>
  <si>
    <t>1033</t>
  </si>
  <si>
    <t>Ofuk hladiny. Dodávka zařízení je kompletní včetně kotevních prvků, montáže, přívodního potrubí od registru vzduchu a příslušné dokumentace.</t>
  </si>
  <si>
    <t>1706962836</t>
  </si>
  <si>
    <t>PS 01.11</t>
  </si>
  <si>
    <t>Trubní rozvody</t>
  </si>
  <si>
    <t>24</t>
  </si>
  <si>
    <t>28611368</t>
  </si>
  <si>
    <t>koleno kanalizace PVC KG 200x87°</t>
  </si>
  <si>
    <t>-1135950386</t>
  </si>
  <si>
    <t>28611366</t>
  </si>
  <si>
    <t>koleno kanalizace PVC KG 200x45°</t>
  </si>
  <si>
    <t>-1416602249</t>
  </si>
  <si>
    <t>26</t>
  </si>
  <si>
    <t>-1283370451</t>
  </si>
  <si>
    <t>27</t>
  </si>
  <si>
    <t>28611433</t>
  </si>
  <si>
    <t>odbočka kanalizační plastová s hrdlem KG 200/200/87°</t>
  </si>
  <si>
    <t>-2139597752</t>
  </si>
  <si>
    <t>28</t>
  </si>
  <si>
    <t>28612244</t>
  </si>
  <si>
    <t>přesuvka kanalizační plastová PVC KG DN 200 SN12/16</t>
  </si>
  <si>
    <t>-1978828417</t>
  </si>
  <si>
    <t>29</t>
  </si>
  <si>
    <t>28611508</t>
  </si>
  <si>
    <t>redukce kanalizační PVC 200/160</t>
  </si>
  <si>
    <t>-2092840374</t>
  </si>
  <si>
    <t>30</t>
  </si>
  <si>
    <t>28611588</t>
  </si>
  <si>
    <t>zátka kanalizace plastové KG DN 150</t>
  </si>
  <si>
    <t>-2141906013</t>
  </si>
  <si>
    <t>31</t>
  </si>
  <si>
    <t>28611136</t>
  </si>
  <si>
    <t>trubka kanalizační PVC DN 200x1000mm SN4</t>
  </si>
  <si>
    <t>-1916465366</t>
  </si>
  <si>
    <t>(6,8+5,51+1,9+1,9+0,83+0,83+1,41)</t>
  </si>
  <si>
    <t>32</t>
  </si>
  <si>
    <t>28611131</t>
  </si>
  <si>
    <t>trubka kanalizační PVC DN 160x1000mm SN4</t>
  </si>
  <si>
    <t>1077703051</t>
  </si>
  <si>
    <t>(3,92+3,48+5+5+2,11+3,37+3,92)</t>
  </si>
  <si>
    <t>33</t>
  </si>
  <si>
    <t>28611363</t>
  </si>
  <si>
    <t>koleno kanalizační PVC KG 160x87°</t>
  </si>
  <si>
    <t>648948033</t>
  </si>
  <si>
    <t>34</t>
  </si>
  <si>
    <t>28611361</t>
  </si>
  <si>
    <t>koleno kanalizační PVC KG 160x45°</t>
  </si>
  <si>
    <t>1340505305</t>
  </si>
  <si>
    <t>35</t>
  </si>
  <si>
    <t>28611113</t>
  </si>
  <si>
    <t>trubka kanalizační PVC DN 110x1000mm SN4</t>
  </si>
  <si>
    <t>1893449540</t>
  </si>
  <si>
    <t>(1,1+0.45+2,62+0.2++1,97)*2</t>
  </si>
  <si>
    <t>36</t>
  </si>
  <si>
    <t>28611353</t>
  </si>
  <si>
    <t>koleno kanalizační PVC KG 110x87°</t>
  </si>
  <si>
    <t>1237196169</t>
  </si>
  <si>
    <t>37</t>
  </si>
  <si>
    <t>28611351</t>
  </si>
  <si>
    <t>koleno kanalizační PVC KG 110x45°</t>
  </si>
  <si>
    <t>-63998550</t>
  </si>
  <si>
    <t>38</t>
  </si>
  <si>
    <t>28611350</t>
  </si>
  <si>
    <t>koleno kanalizace PVC KG 110x30°</t>
  </si>
  <si>
    <t>19851993</t>
  </si>
  <si>
    <t>39</t>
  </si>
  <si>
    <t>28611349</t>
  </si>
  <si>
    <t>koleno kanalizace PVC KG 110x15°</t>
  </si>
  <si>
    <t>1709784125</t>
  </si>
  <si>
    <t>40</t>
  </si>
  <si>
    <t>28611424</t>
  </si>
  <si>
    <t>odbočka kanalizační plastová PVC s hrdlem KG 110/110/87°</t>
  </si>
  <si>
    <t>-190572535</t>
  </si>
  <si>
    <t>41</t>
  </si>
  <si>
    <t>28613110</t>
  </si>
  <si>
    <t>potrubí vodovodní PE100 PN 16 SDR11 6m 100m 32x3,0mm</t>
  </si>
  <si>
    <t>237176978</t>
  </si>
  <si>
    <t>42</t>
  </si>
  <si>
    <t>28615011</t>
  </si>
  <si>
    <t>elektrotvarovka T-kus rovnoramenný PE 100 PN16 D 32mm</t>
  </si>
  <si>
    <t>-169130183</t>
  </si>
  <si>
    <t>43</t>
  </si>
  <si>
    <t>28614974</t>
  </si>
  <si>
    <t>elektroredukce PE 100 PN16 D 63-32mm</t>
  </si>
  <si>
    <t>-66474657</t>
  </si>
  <si>
    <t>44</t>
  </si>
  <si>
    <t>28653052</t>
  </si>
  <si>
    <t>elektrokoleno 90° PE 100 D 32mm</t>
  </si>
  <si>
    <t>-1852828671</t>
  </si>
  <si>
    <t>45</t>
  </si>
  <si>
    <t>28653072</t>
  </si>
  <si>
    <t>vložka přechodová PE/mosaz pro vodovodní potrubí PN16 plyn PN10 vnější závit 32-1"</t>
  </si>
  <si>
    <t>-807904012</t>
  </si>
  <si>
    <t>46</t>
  </si>
  <si>
    <t>-1315893923</t>
  </si>
  <si>
    <t>47</t>
  </si>
  <si>
    <t>31951226</t>
  </si>
  <si>
    <t>spojka svěrná s vnitřním závitem pro PE trubku 1"x32mm</t>
  </si>
  <si>
    <t>-1479142968</t>
  </si>
  <si>
    <t>48</t>
  </si>
  <si>
    <t>55114256</t>
  </si>
  <si>
    <t>kohout kulový vnější-vnitřní závit páčka PN 35 T 185°C 1" červený</t>
  </si>
  <si>
    <t>-1527712790</t>
  </si>
  <si>
    <t>49</t>
  </si>
  <si>
    <t>42221457</t>
  </si>
  <si>
    <t>šoupátko odpadní voda litina GGG 50 krátká stavební dl PN10/16 DN 200x230mm</t>
  </si>
  <si>
    <t>1194366703</t>
  </si>
  <si>
    <t>50</t>
  </si>
  <si>
    <t>422R91081</t>
  </si>
  <si>
    <t>Ovládací souprava pro šoupátka DN 200mm Rd 2,0m, zajištěné proti uvolnění</t>
  </si>
  <si>
    <t>2038109902</t>
  </si>
  <si>
    <t>51</t>
  </si>
  <si>
    <t>28611523</t>
  </si>
  <si>
    <t>přechod kanalizační PVC litina-plast DN 200</t>
  </si>
  <si>
    <t>-826747767</t>
  </si>
  <si>
    <t>52</t>
  </si>
  <si>
    <t>1134</t>
  </si>
  <si>
    <t>Vrtání a těsnění prostupů</t>
  </si>
  <si>
    <t>-1967337281</t>
  </si>
  <si>
    <t>53</t>
  </si>
  <si>
    <t>1135</t>
  </si>
  <si>
    <t>Spojovací materiál nerez AISI 304</t>
  </si>
  <si>
    <t>838736844</t>
  </si>
  <si>
    <t>54</t>
  </si>
  <si>
    <t>1135-1</t>
  </si>
  <si>
    <t>Kotevní materiál nerez AISI 304</t>
  </si>
  <si>
    <t>78466999</t>
  </si>
  <si>
    <t xml:space="preserve"> M</t>
  </si>
  <si>
    <t>PS 01.2</t>
  </si>
  <si>
    <t xml:space="preserve"> Montáž</t>
  </si>
  <si>
    <t>55</t>
  </si>
  <si>
    <t>100</t>
  </si>
  <si>
    <t>Montáž technologického zařízení</t>
  </si>
  <si>
    <t>64</t>
  </si>
  <si>
    <t>-798211589</t>
  </si>
  <si>
    <t>56</t>
  </si>
  <si>
    <t>101</t>
  </si>
  <si>
    <t>Montáž trubních rozvodů, armatur a tvarovek</t>
  </si>
  <si>
    <t>-63856199</t>
  </si>
  <si>
    <t>57</t>
  </si>
  <si>
    <t>102</t>
  </si>
  <si>
    <t>Montáž zámečnických konstrukcí</t>
  </si>
  <si>
    <t>-1426515975</t>
  </si>
  <si>
    <t>998</t>
  </si>
  <si>
    <t>Přesun hmot</t>
  </si>
  <si>
    <t>58</t>
  </si>
  <si>
    <t>998142251</t>
  </si>
  <si>
    <t>Přesun hmot pro nádrže, jímky, zásobníky a jámy betonové monolitické v do 25 m</t>
  </si>
  <si>
    <t>-393113198</t>
  </si>
  <si>
    <t>2VRN - Vedlejší rozpočtové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</si>
  <si>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</si>
  <si>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</si>
  <si>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</si>
  <si>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</si>
  <si>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</si>
  <si>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</si>
  <si>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VRN2</t>
  </si>
  <si>
    <t>Příprava staveniště</t>
  </si>
  <si>
    <t>020001000</t>
  </si>
  <si>
    <t>1024</t>
  </si>
  <si>
    <t>585558689</t>
  </si>
  <si>
    <t>VRN3</t>
  </si>
  <si>
    <t>Zařízení staveniště</t>
  </si>
  <si>
    <t>VRN30001R</t>
  </si>
  <si>
    <t>Zařízení staveniště (související práce pro zařízení staveniště, vybavení staveniště, připojení na inženýrské sítě, zabezpečení, pronájmy ploch, objektů, zařízení, likvidace zařízení staveniště)</t>
  </si>
  <si>
    <t>Kč</t>
  </si>
  <si>
    <t>73054771</t>
  </si>
  <si>
    <t>VRN4</t>
  </si>
  <si>
    <t>Inženýrská činnost</t>
  </si>
  <si>
    <t>042403000</t>
  </si>
  <si>
    <t>Vliv stavby na životní prostředí</t>
  </si>
  <si>
    <t>511976467</t>
  </si>
  <si>
    <t>049103000</t>
  </si>
  <si>
    <t>Náklady vzniklé v souvislosti s realizací stavby</t>
  </si>
  <si>
    <t>590461165</t>
  </si>
  <si>
    <t>VRN40002R</t>
  </si>
  <si>
    <t>Zkoušky bez rozlišení</t>
  </si>
  <si>
    <t>-421777283</t>
  </si>
  <si>
    <t>VRN9</t>
  </si>
  <si>
    <t>Ostatní náklady</t>
  </si>
  <si>
    <t>092002000</t>
  </si>
  <si>
    <t>Ostatní náklady související s provozem</t>
  </si>
  <si>
    <t>-1555553547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</si>
</sst>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624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Rekonstrukce dosazovací nádrže ČOV Kostelec nad Orlicí 2 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Kostelec nad Orlicí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30. 9. 2020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'2 - Technologie'!J30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'2 - Technologie'!P129</f>
        <v>0</v>
      </c>
      <c r="AV95" s="128">
        <f>'2 - Technologie'!J33</f>
        <v>0</v>
      </c>
      <c r="AW95" s="128">
        <f>'2 - Technologie'!J34</f>
        <v>0</v>
      </c>
      <c r="AX95" s="128">
        <f>'2 - Technologie'!J35</f>
        <v>0</v>
      </c>
      <c r="AY95" s="128">
        <f>'2 - Technologie'!J36</f>
        <v>0</v>
      </c>
      <c r="AZ95" s="128">
        <f>'2 - Technologie'!F33</f>
        <v>0</v>
      </c>
      <c r="BA95" s="128">
        <f>'2 - Technologie'!F34</f>
        <v>0</v>
      </c>
      <c r="BB95" s="128">
        <f>'2 - Technologie'!F35</f>
        <v>0</v>
      </c>
      <c r="BC95" s="128">
        <f>'2 - Technologie'!F36</f>
        <v>0</v>
      </c>
      <c r="BD95" s="130">
        <f>'2 - Technologie'!F37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79</v>
      </c>
    </row>
    <row r="96" s="7" customFormat="1" ht="16.5" customHeight="1">
      <c r="A96" s="119" t="s">
        <v>78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'2VRN - Vedlejší rozpočtov...'!J30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32">
        <v>0</v>
      </c>
      <c r="AT96" s="133">
        <f>ROUND(SUM(AV96:AW96),2)</f>
        <v>0</v>
      </c>
      <c r="AU96" s="134">
        <f>'2VRN - Vedlejší rozpočtov...'!P121</f>
        <v>0</v>
      </c>
      <c r="AV96" s="133">
        <f>'2VRN - Vedlejší rozpočtov...'!J33</f>
        <v>0</v>
      </c>
      <c r="AW96" s="133">
        <f>'2VRN - Vedlejší rozpočtov...'!J34</f>
        <v>0</v>
      </c>
      <c r="AX96" s="133">
        <f>'2VRN - Vedlejší rozpočtov...'!J35</f>
        <v>0</v>
      </c>
      <c r="AY96" s="133">
        <f>'2VRN - Vedlejší rozpočtov...'!J36</f>
        <v>0</v>
      </c>
      <c r="AZ96" s="133">
        <f>'2VRN - Vedlejší rozpočtov...'!F33</f>
        <v>0</v>
      </c>
      <c r="BA96" s="133">
        <f>'2VRN - Vedlejší rozpočtov...'!F34</f>
        <v>0</v>
      </c>
      <c r="BB96" s="133">
        <f>'2VRN - Vedlejší rozpočtov...'!F35</f>
        <v>0</v>
      </c>
      <c r="BC96" s="133">
        <f>'2VRN - Vedlejší rozpočtov...'!F36</f>
        <v>0</v>
      </c>
      <c r="BD96" s="135">
        <f>'2VRN - Vedlejší rozpočtov...'!F37</f>
        <v>0</v>
      </c>
      <c r="BE96" s="7"/>
      <c r="BT96" s="131" t="s">
        <v>82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79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/7zkz71cFImM4hNKqpfqI6wQMunsLfADcu5lWaOozLA+j6cd+zxZdslYW72Lg8ujxybj/u7ratdWyuNKF86U/Q==" hashValue="L+4Ii4WreXq12jy6ZjWq0A7eOO5VDc2oC5ae+Qg042ZKdgcWnlnGzaOW97JdjTJ31mg3XKTO0nmSBNzFI54PXQ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 - Technologie'!C2" display="/"/>
    <hyperlink ref="A96" location="'2VRN - Vedlejší rozpočto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88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 xml:space="preserve">Rekonstrukce dosazovací nádrže ČOV Kostelec nad Orlicí 2  ETAPA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89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90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30. 9. 2020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26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33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144"/>
      <c r="J30" s="157">
        <f>ROUND(J129,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9" t="s">
        <v>35</v>
      </c>
      <c r="J32" s="15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38</v>
      </c>
      <c r="E33" s="142" t="s">
        <v>39</v>
      </c>
      <c r="F33" s="161">
        <f>ROUND((SUM(BE129:BE218)),  2)</f>
        <v>0</v>
      </c>
      <c r="G33" s="38"/>
      <c r="H33" s="38"/>
      <c r="I33" s="162">
        <v>0.20999999999999999</v>
      </c>
      <c r="J33" s="161">
        <f>ROUND(((SUM(BE129:BE218))*I33),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40</v>
      </c>
      <c r="F34" s="161">
        <f>ROUND((SUM(BF129:BF218)),  2)</f>
        <v>0</v>
      </c>
      <c r="G34" s="38"/>
      <c r="H34" s="38"/>
      <c r="I34" s="162">
        <v>0.14999999999999999</v>
      </c>
      <c r="J34" s="161">
        <f>ROUND(((SUM(BF129:BF218))*I34),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41</v>
      </c>
      <c r="F35" s="161">
        <f>ROUND((SUM(BG129:BG218)),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42</v>
      </c>
      <c r="F36" s="161">
        <f>ROUND((SUM(BH129:BH218)),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43</v>
      </c>
      <c r="F37" s="161">
        <f>ROUND((SUM(BI129:BI218)),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51</v>
      </c>
      <c r="E65" s="179"/>
      <c r="F65" s="179"/>
      <c r="G65" s="171" t="s">
        <v>52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 xml:space="preserve">Rekonstrukce dosazovací nádrže ČOV Kostelec nad Orlicí 2  ETAPA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2 - Technologie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Kostelec nad Orlicí</v>
      </c>
      <c r="G89" s="40"/>
      <c r="H89" s="40"/>
      <c r="I89" s="147" t="s">
        <v>22</v>
      </c>
      <c r="J89" s="79" t="str">
        <f>IF(J12="","",J12)</f>
        <v>30. 9. 2020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92</v>
      </c>
      <c r="D94" s="189"/>
      <c r="E94" s="189"/>
      <c r="F94" s="189"/>
      <c r="G94" s="189"/>
      <c r="H94" s="189"/>
      <c r="I94" s="190"/>
      <c r="J94" s="191" t="s">
        <v>93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94</v>
      </c>
      <c r="D96" s="40"/>
      <c r="E96" s="40"/>
      <c r="F96" s="40"/>
      <c r="G96" s="40"/>
      <c r="H96" s="40"/>
      <c r="I96" s="144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="9" customFormat="1" ht="24.96" customHeight="1">
      <c r="A97" s="9"/>
      <c r="B97" s="193"/>
      <c r="C97" s="194"/>
      <c r="D97" s="195" t="s">
        <v>96</v>
      </c>
      <c r="E97" s="196"/>
      <c r="F97" s="196"/>
      <c r="G97" s="196"/>
      <c r="H97" s="196"/>
      <c r="I97" s="197"/>
      <c r="J97" s="198">
        <f>J130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97</v>
      </c>
      <c r="E98" s="203"/>
      <c r="F98" s="203"/>
      <c r="G98" s="203"/>
      <c r="H98" s="203"/>
      <c r="I98" s="204"/>
      <c r="J98" s="205">
        <f>J131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3"/>
      <c r="C99" s="194"/>
      <c r="D99" s="195" t="s">
        <v>98</v>
      </c>
      <c r="E99" s="196"/>
      <c r="F99" s="196"/>
      <c r="G99" s="196"/>
      <c r="H99" s="196"/>
      <c r="I99" s="197"/>
      <c r="J99" s="198">
        <f>J133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0"/>
      <c r="C100" s="201"/>
      <c r="D100" s="202" t="s">
        <v>99</v>
      </c>
      <c r="E100" s="203"/>
      <c r="F100" s="203"/>
      <c r="G100" s="203"/>
      <c r="H100" s="203"/>
      <c r="I100" s="204"/>
      <c r="J100" s="205">
        <f>J134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100</v>
      </c>
      <c r="E101" s="203"/>
      <c r="F101" s="203"/>
      <c r="G101" s="203"/>
      <c r="H101" s="203"/>
      <c r="I101" s="204"/>
      <c r="J101" s="205">
        <f>J136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101</v>
      </c>
      <c r="E102" s="203"/>
      <c r="F102" s="203"/>
      <c r="G102" s="203"/>
      <c r="H102" s="203"/>
      <c r="I102" s="204"/>
      <c r="J102" s="205">
        <f>J139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102</v>
      </c>
      <c r="E103" s="203"/>
      <c r="F103" s="203"/>
      <c r="G103" s="203"/>
      <c r="H103" s="203"/>
      <c r="I103" s="204"/>
      <c r="J103" s="205">
        <f>J148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103</v>
      </c>
      <c r="E104" s="203"/>
      <c r="F104" s="203"/>
      <c r="G104" s="203"/>
      <c r="H104" s="203"/>
      <c r="I104" s="204"/>
      <c r="J104" s="205">
        <f>J156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0"/>
      <c r="C105" s="201"/>
      <c r="D105" s="202" t="s">
        <v>104</v>
      </c>
      <c r="E105" s="203"/>
      <c r="F105" s="203"/>
      <c r="G105" s="203"/>
      <c r="H105" s="203"/>
      <c r="I105" s="204"/>
      <c r="J105" s="205">
        <f>J161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0"/>
      <c r="C106" s="201"/>
      <c r="D106" s="202" t="s">
        <v>105</v>
      </c>
      <c r="E106" s="203"/>
      <c r="F106" s="203"/>
      <c r="G106" s="203"/>
      <c r="H106" s="203"/>
      <c r="I106" s="204"/>
      <c r="J106" s="205">
        <f>J173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3"/>
      <c r="C107" s="194"/>
      <c r="D107" s="195" t="s">
        <v>106</v>
      </c>
      <c r="E107" s="196"/>
      <c r="F107" s="196"/>
      <c r="G107" s="196"/>
      <c r="H107" s="196"/>
      <c r="I107" s="197"/>
      <c r="J107" s="198">
        <f>J212</f>
        <v>0</v>
      </c>
      <c r="K107" s="194"/>
      <c r="L107" s="19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200"/>
      <c r="C108" s="201"/>
      <c r="D108" s="202" t="s">
        <v>107</v>
      </c>
      <c r="E108" s="203"/>
      <c r="F108" s="203"/>
      <c r="G108" s="203"/>
      <c r="H108" s="203"/>
      <c r="I108" s="204"/>
      <c r="J108" s="205">
        <f>J213</f>
        <v>0</v>
      </c>
      <c r="K108" s="201"/>
      <c r="L108" s="20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200"/>
      <c r="C109" s="201"/>
      <c r="D109" s="202" t="s">
        <v>108</v>
      </c>
      <c r="E109" s="203"/>
      <c r="F109" s="203"/>
      <c r="G109" s="203"/>
      <c r="H109" s="203"/>
      <c r="I109" s="204"/>
      <c r="J109" s="205">
        <f>J217</f>
        <v>0</v>
      </c>
      <c r="K109" s="201"/>
      <c r="L109" s="20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66"/>
      <c r="C111" s="67"/>
      <c r="D111" s="67"/>
      <c r="E111" s="67"/>
      <c r="F111" s="67"/>
      <c r="G111" s="67"/>
      <c r="H111" s="67"/>
      <c r="I111" s="183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="2" customFormat="1" ht="6.96" customHeight="1">
      <c r="A115" s="38"/>
      <c r="B115" s="68"/>
      <c r="C115" s="69"/>
      <c r="D115" s="69"/>
      <c r="E115" s="69"/>
      <c r="F115" s="69"/>
      <c r="G115" s="69"/>
      <c r="H115" s="69"/>
      <c r="I115" s="186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4.96" customHeight="1">
      <c r="A116" s="38"/>
      <c r="B116" s="39"/>
      <c r="C116" s="23" t="s">
        <v>109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187" t="str">
        <f>E7</f>
        <v xml:space="preserve">Rekonstrukce dosazovací nádrže ČOV Kostelec nad Orlicí 2  ETAPA</v>
      </c>
      <c r="F119" s="32"/>
      <c r="G119" s="32"/>
      <c r="H119" s="32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89</v>
      </c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E9</f>
        <v>2 - Technologie</v>
      </c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Kostelec nad Orlicí</v>
      </c>
      <c r="G123" s="40"/>
      <c r="H123" s="40"/>
      <c r="I123" s="147" t="s">
        <v>22</v>
      </c>
      <c r="J123" s="79" t="str">
        <f>IF(J12="","",J12)</f>
        <v>30. 9. 2020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147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147" t="s">
        <v>32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14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07"/>
      <c r="B128" s="208"/>
      <c r="C128" s="209" t="s">
        <v>110</v>
      </c>
      <c r="D128" s="210" t="s">
        <v>59</v>
      </c>
      <c r="E128" s="210" t="s">
        <v>55</v>
      </c>
      <c r="F128" s="210" t="s">
        <v>56</v>
      </c>
      <c r="G128" s="210" t="s">
        <v>111</v>
      </c>
      <c r="H128" s="210" t="s">
        <v>112</v>
      </c>
      <c r="I128" s="211" t="s">
        <v>113</v>
      </c>
      <c r="J128" s="212" t="s">
        <v>93</v>
      </c>
      <c r="K128" s="213" t="s">
        <v>114</v>
      </c>
      <c r="L128" s="214"/>
      <c r="M128" s="100" t="s">
        <v>1</v>
      </c>
      <c r="N128" s="101" t="s">
        <v>38</v>
      </c>
      <c r="O128" s="101" t="s">
        <v>115</v>
      </c>
      <c r="P128" s="101" t="s">
        <v>116</v>
      </c>
      <c r="Q128" s="101" t="s">
        <v>117</v>
      </c>
      <c r="R128" s="101" t="s">
        <v>118</v>
      </c>
      <c r="S128" s="101" t="s">
        <v>119</v>
      </c>
      <c r="T128" s="102" t="s">
        <v>120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="2" customFormat="1" ht="22.8" customHeight="1">
      <c r="A129" s="38"/>
      <c r="B129" s="39"/>
      <c r="C129" s="107" t="s">
        <v>121</v>
      </c>
      <c r="D129" s="40"/>
      <c r="E129" s="40"/>
      <c r="F129" s="40"/>
      <c r="G129" s="40"/>
      <c r="H129" s="40"/>
      <c r="I129" s="144"/>
      <c r="J129" s="215">
        <f>BK129</f>
        <v>0</v>
      </c>
      <c r="K129" s="40"/>
      <c r="L129" s="44"/>
      <c r="M129" s="103"/>
      <c r="N129" s="216"/>
      <c r="O129" s="104"/>
      <c r="P129" s="217">
        <f>P130+P133+P212</f>
        <v>0</v>
      </c>
      <c r="Q129" s="104"/>
      <c r="R129" s="217">
        <f>R130+R133+R212</f>
        <v>4.7874603000000002</v>
      </c>
      <c r="S129" s="104"/>
      <c r="T129" s="218">
        <f>T130+T133+T212</f>
        <v>5.8939599999999999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95</v>
      </c>
      <c r="BK129" s="219">
        <f>BK130+BK133+BK212</f>
        <v>0</v>
      </c>
    </row>
    <row r="130" s="12" customFormat="1" ht="25.92" customHeight="1">
      <c r="A130" s="12"/>
      <c r="B130" s="220"/>
      <c r="C130" s="221"/>
      <c r="D130" s="222" t="s">
        <v>73</v>
      </c>
      <c r="E130" s="223" t="s">
        <v>122</v>
      </c>
      <c r="F130" s="223" t="s">
        <v>123</v>
      </c>
      <c r="G130" s="221"/>
      <c r="H130" s="221"/>
      <c r="I130" s="224"/>
      <c r="J130" s="225">
        <f>BK130</f>
        <v>0</v>
      </c>
      <c r="K130" s="221"/>
      <c r="L130" s="226"/>
      <c r="M130" s="227"/>
      <c r="N130" s="228"/>
      <c r="O130" s="228"/>
      <c r="P130" s="229">
        <f>P131</f>
        <v>0</v>
      </c>
      <c r="Q130" s="228"/>
      <c r="R130" s="229">
        <f>R131</f>
        <v>0</v>
      </c>
      <c r="S130" s="228"/>
      <c r="T130" s="23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1" t="s">
        <v>82</v>
      </c>
      <c r="AT130" s="232" t="s">
        <v>73</v>
      </c>
      <c r="AU130" s="232" t="s">
        <v>74</v>
      </c>
      <c r="AY130" s="231" t="s">
        <v>124</v>
      </c>
      <c r="BK130" s="233">
        <f>BK131</f>
        <v>0</v>
      </c>
    </row>
    <row r="131" s="12" customFormat="1" ht="22.8" customHeight="1">
      <c r="A131" s="12"/>
      <c r="B131" s="220"/>
      <c r="C131" s="221"/>
      <c r="D131" s="222" t="s">
        <v>73</v>
      </c>
      <c r="E131" s="234" t="s">
        <v>125</v>
      </c>
      <c r="F131" s="234" t="s">
        <v>126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82</v>
      </c>
      <c r="AT131" s="232" t="s">
        <v>73</v>
      </c>
      <c r="AU131" s="232" t="s">
        <v>82</v>
      </c>
      <c r="AY131" s="231" t="s">
        <v>124</v>
      </c>
      <c r="BK131" s="233">
        <f>BK132</f>
        <v>0</v>
      </c>
    </row>
    <row r="132" s="2" customFormat="1" ht="16.5" customHeight="1">
      <c r="A132" s="38"/>
      <c r="B132" s="39"/>
      <c r="C132" s="236" t="s">
        <v>82</v>
      </c>
      <c r="D132" s="236" t="s">
        <v>127</v>
      </c>
      <c r="E132" s="237" t="s">
        <v>128</v>
      </c>
      <c r="F132" s="238" t="s">
        <v>129</v>
      </c>
      <c r="G132" s="239" t="s">
        <v>130</v>
      </c>
      <c r="H132" s="240">
        <v>48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39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131</v>
      </c>
      <c r="AT132" s="248" t="s">
        <v>127</v>
      </c>
      <c r="AU132" s="248" t="s">
        <v>79</v>
      </c>
      <c r="AY132" s="17" t="s">
        <v>124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82</v>
      </c>
      <c r="BK132" s="249">
        <f>ROUND(I132*H132,2)</f>
        <v>0</v>
      </c>
      <c r="BL132" s="17" t="s">
        <v>131</v>
      </c>
      <c r="BM132" s="248" t="s">
        <v>132</v>
      </c>
    </row>
    <row r="133" s="12" customFormat="1" ht="25.92" customHeight="1">
      <c r="A133" s="12"/>
      <c r="B133" s="220"/>
      <c r="C133" s="221"/>
      <c r="D133" s="222" t="s">
        <v>73</v>
      </c>
      <c r="E133" s="223" t="s">
        <v>133</v>
      </c>
      <c r="F133" s="223" t="s">
        <v>133</v>
      </c>
      <c r="G133" s="221"/>
      <c r="H133" s="221"/>
      <c r="I133" s="224"/>
      <c r="J133" s="225">
        <f>BK133</f>
        <v>0</v>
      </c>
      <c r="K133" s="221"/>
      <c r="L133" s="226"/>
      <c r="M133" s="227"/>
      <c r="N133" s="228"/>
      <c r="O133" s="228"/>
      <c r="P133" s="229">
        <f>P134+P136+P139+P148+P156+P161+P173</f>
        <v>0</v>
      </c>
      <c r="Q133" s="228"/>
      <c r="R133" s="229">
        <f>R134+R136+R139+R148+R156+R161+R173</f>
        <v>4.7874603000000002</v>
      </c>
      <c r="S133" s="228"/>
      <c r="T133" s="230">
        <f>T134+T136+T139+T148+T156+T161+T173</f>
        <v>5.8939599999999999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79</v>
      </c>
      <c r="AT133" s="232" t="s">
        <v>73</v>
      </c>
      <c r="AU133" s="232" t="s">
        <v>74</v>
      </c>
      <c r="AY133" s="231" t="s">
        <v>124</v>
      </c>
      <c r="BK133" s="233">
        <f>BK134+BK136+BK139+BK148+BK156+BK161+BK173</f>
        <v>0</v>
      </c>
    </row>
    <row r="134" s="12" customFormat="1" ht="22.8" customHeight="1">
      <c r="A134" s="12"/>
      <c r="B134" s="220"/>
      <c r="C134" s="221"/>
      <c r="D134" s="222" t="s">
        <v>73</v>
      </c>
      <c r="E134" s="234" t="s">
        <v>134</v>
      </c>
      <c r="F134" s="234" t="s">
        <v>135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P135</f>
        <v>0</v>
      </c>
      <c r="Q134" s="228"/>
      <c r="R134" s="229">
        <f>R135</f>
        <v>0</v>
      </c>
      <c r="S134" s="228"/>
      <c r="T134" s="23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82</v>
      </c>
      <c r="AT134" s="232" t="s">
        <v>73</v>
      </c>
      <c r="AU134" s="232" t="s">
        <v>82</v>
      </c>
      <c r="AY134" s="231" t="s">
        <v>124</v>
      </c>
      <c r="BK134" s="233">
        <f>BK135</f>
        <v>0</v>
      </c>
    </row>
    <row r="135" s="2" customFormat="1" ht="16.5" customHeight="1">
      <c r="A135" s="38"/>
      <c r="B135" s="39"/>
      <c r="C135" s="236" t="s">
        <v>79</v>
      </c>
      <c r="D135" s="236" t="s">
        <v>127</v>
      </c>
      <c r="E135" s="237" t="s">
        <v>136</v>
      </c>
      <c r="F135" s="238" t="s">
        <v>137</v>
      </c>
      <c r="G135" s="239" t="s">
        <v>138</v>
      </c>
      <c r="H135" s="240">
        <v>1303.8699999999999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39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82</v>
      </c>
      <c r="AT135" s="248" t="s">
        <v>127</v>
      </c>
      <c r="AU135" s="248" t="s">
        <v>79</v>
      </c>
      <c r="AY135" s="17" t="s">
        <v>124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82</v>
      </c>
      <c r="BK135" s="249">
        <f>ROUND(I135*H135,2)</f>
        <v>0</v>
      </c>
      <c r="BL135" s="17" t="s">
        <v>82</v>
      </c>
      <c r="BM135" s="248" t="s">
        <v>139</v>
      </c>
    </row>
    <row r="136" s="12" customFormat="1" ht="22.8" customHeight="1">
      <c r="A136" s="12"/>
      <c r="B136" s="220"/>
      <c r="C136" s="221"/>
      <c r="D136" s="222" t="s">
        <v>73</v>
      </c>
      <c r="E136" s="234" t="s">
        <v>140</v>
      </c>
      <c r="F136" s="234" t="s">
        <v>141</v>
      </c>
      <c r="G136" s="221"/>
      <c r="H136" s="221"/>
      <c r="I136" s="224"/>
      <c r="J136" s="235">
        <f>BK136</f>
        <v>0</v>
      </c>
      <c r="K136" s="221"/>
      <c r="L136" s="226"/>
      <c r="M136" s="227"/>
      <c r="N136" s="228"/>
      <c r="O136" s="228"/>
      <c r="P136" s="229">
        <f>SUM(P137:P138)</f>
        <v>0</v>
      </c>
      <c r="Q136" s="228"/>
      <c r="R136" s="229">
        <f>SUM(R137:R138)</f>
        <v>0</v>
      </c>
      <c r="S136" s="228"/>
      <c r="T136" s="230">
        <f>SUM(T137:T138)</f>
        <v>2.5565000000000002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1" t="s">
        <v>82</v>
      </c>
      <c r="AT136" s="232" t="s">
        <v>73</v>
      </c>
      <c r="AU136" s="232" t="s">
        <v>82</v>
      </c>
      <c r="AY136" s="231" t="s">
        <v>124</v>
      </c>
      <c r="BK136" s="233">
        <f>SUM(BK137:BK138)</f>
        <v>0</v>
      </c>
    </row>
    <row r="137" s="2" customFormat="1" ht="16.5" customHeight="1">
      <c r="A137" s="38"/>
      <c r="B137" s="39"/>
      <c r="C137" s="236" t="s">
        <v>142</v>
      </c>
      <c r="D137" s="236" t="s">
        <v>127</v>
      </c>
      <c r="E137" s="237" t="s">
        <v>143</v>
      </c>
      <c r="F137" s="238" t="s">
        <v>144</v>
      </c>
      <c r="G137" s="239" t="s">
        <v>145</v>
      </c>
      <c r="H137" s="240">
        <v>301.60000000000002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39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0.0050000000000000001</v>
      </c>
      <c r="T137" s="247">
        <f>S137*H137</f>
        <v>1.5080000000000002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82</v>
      </c>
      <c r="AT137" s="248" t="s">
        <v>127</v>
      </c>
      <c r="AU137" s="248" t="s">
        <v>79</v>
      </c>
      <c r="AY137" s="17" t="s">
        <v>124</v>
      </c>
      <c r="BE137" s="249">
        <f>IF(N137="základní",J137,0)</f>
        <v>0</v>
      </c>
      <c r="BF137" s="249">
        <f>IF(N137="snížená",J137,0)</f>
        <v>0</v>
      </c>
      <c r="BG137" s="249">
        <f>IF(N137="zákl. přenesená",J137,0)</f>
        <v>0</v>
      </c>
      <c r="BH137" s="249">
        <f>IF(N137="sníž. přenesená",J137,0)</f>
        <v>0</v>
      </c>
      <c r="BI137" s="249">
        <f>IF(N137="nulová",J137,0)</f>
        <v>0</v>
      </c>
      <c r="BJ137" s="17" t="s">
        <v>82</v>
      </c>
      <c r="BK137" s="249">
        <f>ROUND(I137*H137,2)</f>
        <v>0</v>
      </c>
      <c r="BL137" s="17" t="s">
        <v>82</v>
      </c>
      <c r="BM137" s="248" t="s">
        <v>146</v>
      </c>
    </row>
    <row r="138" s="2" customFormat="1" ht="21.75" customHeight="1">
      <c r="A138" s="38"/>
      <c r="B138" s="39"/>
      <c r="C138" s="236" t="s">
        <v>131</v>
      </c>
      <c r="D138" s="236" t="s">
        <v>127</v>
      </c>
      <c r="E138" s="237" t="s">
        <v>147</v>
      </c>
      <c r="F138" s="238" t="s">
        <v>148</v>
      </c>
      <c r="G138" s="239" t="s">
        <v>145</v>
      </c>
      <c r="H138" s="240">
        <v>69.900000000000006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39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0.014999999999999999</v>
      </c>
      <c r="T138" s="247">
        <f>S138*H138</f>
        <v>1.0485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82</v>
      </c>
      <c r="AT138" s="248" t="s">
        <v>127</v>
      </c>
      <c r="AU138" s="248" t="s">
        <v>79</v>
      </c>
      <c r="AY138" s="17" t="s">
        <v>124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82</v>
      </c>
      <c r="BK138" s="249">
        <f>ROUND(I138*H138,2)</f>
        <v>0</v>
      </c>
      <c r="BL138" s="17" t="s">
        <v>82</v>
      </c>
      <c r="BM138" s="248" t="s">
        <v>149</v>
      </c>
    </row>
    <row r="139" s="12" customFormat="1" ht="22.8" customHeight="1">
      <c r="A139" s="12"/>
      <c r="B139" s="220"/>
      <c r="C139" s="221"/>
      <c r="D139" s="222" t="s">
        <v>73</v>
      </c>
      <c r="E139" s="234" t="s">
        <v>150</v>
      </c>
      <c r="F139" s="234" t="s">
        <v>151</v>
      </c>
      <c r="G139" s="221"/>
      <c r="H139" s="221"/>
      <c r="I139" s="224"/>
      <c r="J139" s="235">
        <f>BK139</f>
        <v>0</v>
      </c>
      <c r="K139" s="221"/>
      <c r="L139" s="226"/>
      <c r="M139" s="227"/>
      <c r="N139" s="228"/>
      <c r="O139" s="228"/>
      <c r="P139" s="229">
        <f>SUM(P140:P147)</f>
        <v>0</v>
      </c>
      <c r="Q139" s="228"/>
      <c r="R139" s="229">
        <f>SUM(R140:R147)</f>
        <v>0.021032100000000001</v>
      </c>
      <c r="S139" s="228"/>
      <c r="T139" s="230">
        <f>SUM(T140:T147)</f>
        <v>3.1374599999999995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1" t="s">
        <v>82</v>
      </c>
      <c r="AT139" s="232" t="s">
        <v>73</v>
      </c>
      <c r="AU139" s="232" t="s">
        <v>82</v>
      </c>
      <c r="AY139" s="231" t="s">
        <v>124</v>
      </c>
      <c r="BK139" s="233">
        <f>SUM(BK140:BK147)</f>
        <v>0</v>
      </c>
    </row>
    <row r="140" s="2" customFormat="1" ht="16.5" customHeight="1">
      <c r="A140" s="38"/>
      <c r="B140" s="39"/>
      <c r="C140" s="236" t="s">
        <v>152</v>
      </c>
      <c r="D140" s="236" t="s">
        <v>127</v>
      </c>
      <c r="E140" s="237" t="s">
        <v>153</v>
      </c>
      <c r="F140" s="238" t="s">
        <v>154</v>
      </c>
      <c r="G140" s="239" t="s">
        <v>155</v>
      </c>
      <c r="H140" s="240">
        <v>799.34000000000003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39</v>
      </c>
      <c r="O140" s="91"/>
      <c r="P140" s="246">
        <f>O140*H140</f>
        <v>0</v>
      </c>
      <c r="Q140" s="246">
        <v>1.0000000000000001E-05</v>
      </c>
      <c r="R140" s="246">
        <f>Q140*H140</f>
        <v>0.0079934000000000012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82</v>
      </c>
      <c r="AT140" s="248" t="s">
        <v>127</v>
      </c>
      <c r="AU140" s="248" t="s">
        <v>79</v>
      </c>
      <c r="AY140" s="17" t="s">
        <v>124</v>
      </c>
      <c r="BE140" s="249">
        <f>IF(N140="základní",J140,0)</f>
        <v>0</v>
      </c>
      <c r="BF140" s="249">
        <f>IF(N140="snížená",J140,0)</f>
        <v>0</v>
      </c>
      <c r="BG140" s="249">
        <f>IF(N140="zákl. přenesená",J140,0)</f>
        <v>0</v>
      </c>
      <c r="BH140" s="249">
        <f>IF(N140="sníž. přenesená",J140,0)</f>
        <v>0</v>
      </c>
      <c r="BI140" s="249">
        <f>IF(N140="nulová",J140,0)</f>
        <v>0</v>
      </c>
      <c r="BJ140" s="17" t="s">
        <v>82</v>
      </c>
      <c r="BK140" s="249">
        <f>ROUND(I140*H140,2)</f>
        <v>0</v>
      </c>
      <c r="BL140" s="17" t="s">
        <v>82</v>
      </c>
      <c r="BM140" s="248" t="s">
        <v>156</v>
      </c>
    </row>
    <row r="141" s="2" customFormat="1" ht="21.75" customHeight="1">
      <c r="A141" s="38"/>
      <c r="B141" s="39"/>
      <c r="C141" s="236" t="s">
        <v>134</v>
      </c>
      <c r="D141" s="236" t="s">
        <v>127</v>
      </c>
      <c r="E141" s="237" t="s">
        <v>157</v>
      </c>
      <c r="F141" s="238" t="s">
        <v>158</v>
      </c>
      <c r="G141" s="239" t="s">
        <v>138</v>
      </c>
      <c r="H141" s="240">
        <v>1303.8699999999999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39</v>
      </c>
      <c r="O141" s="91"/>
      <c r="P141" s="246">
        <f>O141*H141</f>
        <v>0</v>
      </c>
      <c r="Q141" s="246">
        <v>1.0000000000000001E-05</v>
      </c>
      <c r="R141" s="246">
        <f>Q141*H141</f>
        <v>0.0130387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82</v>
      </c>
      <c r="AT141" s="248" t="s">
        <v>127</v>
      </c>
      <c r="AU141" s="248" t="s">
        <v>79</v>
      </c>
      <c r="AY141" s="17" t="s">
        <v>124</v>
      </c>
      <c r="BE141" s="249">
        <f>IF(N141="základní",J141,0)</f>
        <v>0</v>
      </c>
      <c r="BF141" s="249">
        <f>IF(N141="snížená",J141,0)</f>
        <v>0</v>
      </c>
      <c r="BG141" s="249">
        <f>IF(N141="zákl. přenesená",J141,0)</f>
        <v>0</v>
      </c>
      <c r="BH141" s="249">
        <f>IF(N141="sníž. přenesená",J141,0)</f>
        <v>0</v>
      </c>
      <c r="BI141" s="249">
        <f>IF(N141="nulová",J141,0)</f>
        <v>0</v>
      </c>
      <c r="BJ141" s="17" t="s">
        <v>82</v>
      </c>
      <c r="BK141" s="249">
        <f>ROUND(I141*H141,2)</f>
        <v>0</v>
      </c>
      <c r="BL141" s="17" t="s">
        <v>82</v>
      </c>
      <c r="BM141" s="248" t="s">
        <v>159</v>
      </c>
    </row>
    <row r="142" s="2" customFormat="1" ht="21.75" customHeight="1">
      <c r="A142" s="38"/>
      <c r="B142" s="39"/>
      <c r="C142" s="236" t="s">
        <v>160</v>
      </c>
      <c r="D142" s="236" t="s">
        <v>127</v>
      </c>
      <c r="E142" s="237" t="s">
        <v>161</v>
      </c>
      <c r="F142" s="238" t="s">
        <v>162</v>
      </c>
      <c r="G142" s="239" t="s">
        <v>138</v>
      </c>
      <c r="H142" s="240">
        <v>209.16399999999999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39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0.014999999999999999</v>
      </c>
      <c r="T142" s="247">
        <f>S142*H142</f>
        <v>3.1374599999999995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82</v>
      </c>
      <c r="AT142" s="248" t="s">
        <v>127</v>
      </c>
      <c r="AU142" s="248" t="s">
        <v>79</v>
      </c>
      <c r="AY142" s="17" t="s">
        <v>124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82</v>
      </c>
      <c r="BK142" s="249">
        <f>ROUND(I142*H142,2)</f>
        <v>0</v>
      </c>
      <c r="BL142" s="17" t="s">
        <v>82</v>
      </c>
      <c r="BM142" s="248" t="s">
        <v>163</v>
      </c>
    </row>
    <row r="143" s="13" customFormat="1">
      <c r="A143" s="13"/>
      <c r="B143" s="250"/>
      <c r="C143" s="251"/>
      <c r="D143" s="252" t="s">
        <v>164</v>
      </c>
      <c r="E143" s="253" t="s">
        <v>1</v>
      </c>
      <c r="F143" s="254" t="s">
        <v>165</v>
      </c>
      <c r="G143" s="251"/>
      <c r="H143" s="253" t="s">
        <v>1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164</v>
      </c>
      <c r="AU143" s="260" t="s">
        <v>79</v>
      </c>
      <c r="AV143" s="13" t="s">
        <v>82</v>
      </c>
      <c r="AW143" s="13" t="s">
        <v>31</v>
      </c>
      <c r="AX143" s="13" t="s">
        <v>74</v>
      </c>
      <c r="AY143" s="260" t="s">
        <v>124</v>
      </c>
    </row>
    <row r="144" s="14" customFormat="1">
      <c r="A144" s="14"/>
      <c r="B144" s="261"/>
      <c r="C144" s="262"/>
      <c r="D144" s="252" t="s">
        <v>164</v>
      </c>
      <c r="E144" s="263" t="s">
        <v>1</v>
      </c>
      <c r="F144" s="264" t="s">
        <v>166</v>
      </c>
      <c r="G144" s="262"/>
      <c r="H144" s="265">
        <v>203.25999999999999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164</v>
      </c>
      <c r="AU144" s="271" t="s">
        <v>79</v>
      </c>
      <c r="AV144" s="14" t="s">
        <v>79</v>
      </c>
      <c r="AW144" s="14" t="s">
        <v>31</v>
      </c>
      <c r="AX144" s="14" t="s">
        <v>74</v>
      </c>
      <c r="AY144" s="271" t="s">
        <v>124</v>
      </c>
    </row>
    <row r="145" s="13" customFormat="1">
      <c r="A145" s="13"/>
      <c r="B145" s="250"/>
      <c r="C145" s="251"/>
      <c r="D145" s="252" t="s">
        <v>164</v>
      </c>
      <c r="E145" s="253" t="s">
        <v>1</v>
      </c>
      <c r="F145" s="254" t="s">
        <v>167</v>
      </c>
      <c r="G145" s="251"/>
      <c r="H145" s="253" t="s">
        <v>1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164</v>
      </c>
      <c r="AU145" s="260" t="s">
        <v>79</v>
      </c>
      <c r="AV145" s="13" t="s">
        <v>82</v>
      </c>
      <c r="AW145" s="13" t="s">
        <v>31</v>
      </c>
      <c r="AX145" s="13" t="s">
        <v>74</v>
      </c>
      <c r="AY145" s="260" t="s">
        <v>124</v>
      </c>
    </row>
    <row r="146" s="14" customFormat="1">
      <c r="A146" s="14"/>
      <c r="B146" s="261"/>
      <c r="C146" s="262"/>
      <c r="D146" s="252" t="s">
        <v>164</v>
      </c>
      <c r="E146" s="263" t="s">
        <v>1</v>
      </c>
      <c r="F146" s="264" t="s">
        <v>168</v>
      </c>
      <c r="G146" s="262"/>
      <c r="H146" s="265">
        <v>5.9039999999999999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164</v>
      </c>
      <c r="AU146" s="271" t="s">
        <v>79</v>
      </c>
      <c r="AV146" s="14" t="s">
        <v>79</v>
      </c>
      <c r="AW146" s="14" t="s">
        <v>31</v>
      </c>
      <c r="AX146" s="14" t="s">
        <v>74</v>
      </c>
      <c r="AY146" s="271" t="s">
        <v>124</v>
      </c>
    </row>
    <row r="147" s="15" customFormat="1">
      <c r="A147" s="15"/>
      <c r="B147" s="272"/>
      <c r="C147" s="273"/>
      <c r="D147" s="252" t="s">
        <v>164</v>
      </c>
      <c r="E147" s="274" t="s">
        <v>1</v>
      </c>
      <c r="F147" s="275" t="s">
        <v>169</v>
      </c>
      <c r="G147" s="273"/>
      <c r="H147" s="276">
        <v>209.16399999999999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2" t="s">
        <v>164</v>
      </c>
      <c r="AU147" s="282" t="s">
        <v>79</v>
      </c>
      <c r="AV147" s="15" t="s">
        <v>131</v>
      </c>
      <c r="AW147" s="15" t="s">
        <v>31</v>
      </c>
      <c r="AX147" s="15" t="s">
        <v>82</v>
      </c>
      <c r="AY147" s="282" t="s">
        <v>124</v>
      </c>
    </row>
    <row r="148" s="12" customFormat="1" ht="22.8" customHeight="1">
      <c r="A148" s="12"/>
      <c r="B148" s="220"/>
      <c r="C148" s="221"/>
      <c r="D148" s="222" t="s">
        <v>73</v>
      </c>
      <c r="E148" s="234" t="s">
        <v>170</v>
      </c>
      <c r="F148" s="234" t="s">
        <v>171</v>
      </c>
      <c r="G148" s="221"/>
      <c r="H148" s="221"/>
      <c r="I148" s="224"/>
      <c r="J148" s="235">
        <f>BK148</f>
        <v>0</v>
      </c>
      <c r="K148" s="221"/>
      <c r="L148" s="226"/>
      <c r="M148" s="227"/>
      <c r="N148" s="228"/>
      <c r="O148" s="228"/>
      <c r="P148" s="229">
        <f>SUM(P149:P155)</f>
        <v>0</v>
      </c>
      <c r="Q148" s="228"/>
      <c r="R148" s="229">
        <f>SUM(R149:R155)</f>
        <v>0.89250000000000007</v>
      </c>
      <c r="S148" s="228"/>
      <c r="T148" s="230">
        <f>SUM(T149:T155)</f>
        <v>0.20000000000000001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1" t="s">
        <v>79</v>
      </c>
      <c r="AT148" s="232" t="s">
        <v>73</v>
      </c>
      <c r="AU148" s="232" t="s">
        <v>82</v>
      </c>
      <c r="AY148" s="231" t="s">
        <v>124</v>
      </c>
      <c r="BK148" s="233">
        <f>SUM(BK149:BK155)</f>
        <v>0</v>
      </c>
    </row>
    <row r="149" s="2" customFormat="1" ht="21.75" customHeight="1">
      <c r="A149" s="38"/>
      <c r="B149" s="39"/>
      <c r="C149" s="236" t="s">
        <v>140</v>
      </c>
      <c r="D149" s="236" t="s">
        <v>127</v>
      </c>
      <c r="E149" s="237" t="s">
        <v>172</v>
      </c>
      <c r="F149" s="238" t="s">
        <v>173</v>
      </c>
      <c r="G149" s="239" t="s">
        <v>145</v>
      </c>
      <c r="H149" s="240">
        <v>350.06400000000002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39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82</v>
      </c>
      <c r="AT149" s="248" t="s">
        <v>127</v>
      </c>
      <c r="AU149" s="248" t="s">
        <v>79</v>
      </c>
      <c r="AY149" s="17" t="s">
        <v>124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82</v>
      </c>
      <c r="BK149" s="249">
        <f>ROUND(I149*H149,2)</f>
        <v>0</v>
      </c>
      <c r="BL149" s="17" t="s">
        <v>82</v>
      </c>
      <c r="BM149" s="248" t="s">
        <v>174</v>
      </c>
    </row>
    <row r="150" s="14" customFormat="1">
      <c r="A150" s="14"/>
      <c r="B150" s="261"/>
      <c r="C150" s="262"/>
      <c r="D150" s="252" t="s">
        <v>164</v>
      </c>
      <c r="E150" s="263" t="s">
        <v>1</v>
      </c>
      <c r="F150" s="264" t="s">
        <v>175</v>
      </c>
      <c r="G150" s="262"/>
      <c r="H150" s="265">
        <v>269.27999999999997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164</v>
      </c>
      <c r="AU150" s="271" t="s">
        <v>79</v>
      </c>
      <c r="AV150" s="14" t="s">
        <v>79</v>
      </c>
      <c r="AW150" s="14" t="s">
        <v>31</v>
      </c>
      <c r="AX150" s="14" t="s">
        <v>74</v>
      </c>
      <c r="AY150" s="271" t="s">
        <v>124</v>
      </c>
    </row>
    <row r="151" s="13" customFormat="1">
      <c r="A151" s="13"/>
      <c r="B151" s="250"/>
      <c r="C151" s="251"/>
      <c r="D151" s="252" t="s">
        <v>164</v>
      </c>
      <c r="E151" s="253" t="s">
        <v>1</v>
      </c>
      <c r="F151" s="254" t="s">
        <v>176</v>
      </c>
      <c r="G151" s="251"/>
      <c r="H151" s="253" t="s">
        <v>1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164</v>
      </c>
      <c r="AU151" s="260" t="s">
        <v>79</v>
      </c>
      <c r="AV151" s="13" t="s">
        <v>82</v>
      </c>
      <c r="AW151" s="13" t="s">
        <v>31</v>
      </c>
      <c r="AX151" s="13" t="s">
        <v>74</v>
      </c>
      <c r="AY151" s="260" t="s">
        <v>124</v>
      </c>
    </row>
    <row r="152" s="14" customFormat="1">
      <c r="A152" s="14"/>
      <c r="B152" s="261"/>
      <c r="C152" s="262"/>
      <c r="D152" s="252" t="s">
        <v>164</v>
      </c>
      <c r="E152" s="263" t="s">
        <v>1</v>
      </c>
      <c r="F152" s="264" t="s">
        <v>177</v>
      </c>
      <c r="G152" s="262"/>
      <c r="H152" s="265">
        <v>80.784000000000006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164</v>
      </c>
      <c r="AU152" s="271" t="s">
        <v>79</v>
      </c>
      <c r="AV152" s="14" t="s">
        <v>79</v>
      </c>
      <c r="AW152" s="14" t="s">
        <v>31</v>
      </c>
      <c r="AX152" s="14" t="s">
        <v>74</v>
      </c>
      <c r="AY152" s="271" t="s">
        <v>124</v>
      </c>
    </row>
    <row r="153" s="15" customFormat="1">
      <c r="A153" s="15"/>
      <c r="B153" s="272"/>
      <c r="C153" s="273"/>
      <c r="D153" s="252" t="s">
        <v>164</v>
      </c>
      <c r="E153" s="274" t="s">
        <v>1</v>
      </c>
      <c r="F153" s="275" t="s">
        <v>169</v>
      </c>
      <c r="G153" s="273"/>
      <c r="H153" s="276">
        <v>350.06399999999996</v>
      </c>
      <c r="I153" s="277"/>
      <c r="J153" s="273"/>
      <c r="K153" s="273"/>
      <c r="L153" s="278"/>
      <c r="M153" s="279"/>
      <c r="N153" s="280"/>
      <c r="O153" s="280"/>
      <c r="P153" s="280"/>
      <c r="Q153" s="280"/>
      <c r="R153" s="280"/>
      <c r="S153" s="280"/>
      <c r="T153" s="28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2" t="s">
        <v>164</v>
      </c>
      <c r="AU153" s="282" t="s">
        <v>79</v>
      </c>
      <c r="AV153" s="15" t="s">
        <v>131</v>
      </c>
      <c r="AW153" s="15" t="s">
        <v>31</v>
      </c>
      <c r="AX153" s="15" t="s">
        <v>82</v>
      </c>
      <c r="AY153" s="282" t="s">
        <v>124</v>
      </c>
    </row>
    <row r="154" s="2" customFormat="1" ht="21.75" customHeight="1">
      <c r="A154" s="38"/>
      <c r="B154" s="39"/>
      <c r="C154" s="283" t="s">
        <v>150</v>
      </c>
      <c r="D154" s="283" t="s">
        <v>178</v>
      </c>
      <c r="E154" s="284" t="s">
        <v>179</v>
      </c>
      <c r="F154" s="285" t="s">
        <v>180</v>
      </c>
      <c r="G154" s="286" t="s">
        <v>145</v>
      </c>
      <c r="H154" s="287">
        <v>350</v>
      </c>
      <c r="I154" s="288"/>
      <c r="J154" s="289">
        <f>ROUND(I154*H154,2)</f>
        <v>0</v>
      </c>
      <c r="K154" s="290"/>
      <c r="L154" s="291"/>
      <c r="M154" s="292" t="s">
        <v>1</v>
      </c>
      <c r="N154" s="293" t="s">
        <v>39</v>
      </c>
      <c r="O154" s="91"/>
      <c r="P154" s="246">
        <f>O154*H154</f>
        <v>0</v>
      </c>
      <c r="Q154" s="246">
        <v>0.0025500000000000002</v>
      </c>
      <c r="R154" s="246">
        <f>Q154*H154</f>
        <v>0.89250000000000007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79</v>
      </c>
      <c r="AT154" s="248" t="s">
        <v>178</v>
      </c>
      <c r="AU154" s="248" t="s">
        <v>79</v>
      </c>
      <c r="AY154" s="17" t="s">
        <v>124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82</v>
      </c>
      <c r="BK154" s="249">
        <f>ROUND(I154*H154,2)</f>
        <v>0</v>
      </c>
      <c r="BL154" s="17" t="s">
        <v>82</v>
      </c>
      <c r="BM154" s="248" t="s">
        <v>181</v>
      </c>
    </row>
    <row r="155" s="2" customFormat="1" ht="21.75" customHeight="1">
      <c r="A155" s="38"/>
      <c r="B155" s="39"/>
      <c r="C155" s="236" t="s">
        <v>182</v>
      </c>
      <c r="D155" s="236" t="s">
        <v>127</v>
      </c>
      <c r="E155" s="237" t="s">
        <v>183</v>
      </c>
      <c r="F155" s="238" t="s">
        <v>184</v>
      </c>
      <c r="G155" s="239" t="s">
        <v>185</v>
      </c>
      <c r="H155" s="240">
        <v>200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39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0.001</v>
      </c>
      <c r="T155" s="247">
        <f>S155*H155</f>
        <v>0.20000000000000001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82</v>
      </c>
      <c r="AT155" s="248" t="s">
        <v>127</v>
      </c>
      <c r="AU155" s="248" t="s">
        <v>79</v>
      </c>
      <c r="AY155" s="17" t="s">
        <v>124</v>
      </c>
      <c r="BE155" s="249">
        <f>IF(N155="základní",J155,0)</f>
        <v>0</v>
      </c>
      <c r="BF155" s="249">
        <f>IF(N155="snížená",J155,0)</f>
        <v>0</v>
      </c>
      <c r="BG155" s="249">
        <f>IF(N155="zákl. přenesená",J155,0)</f>
        <v>0</v>
      </c>
      <c r="BH155" s="249">
        <f>IF(N155="sníž. přenesená",J155,0)</f>
        <v>0</v>
      </c>
      <c r="BI155" s="249">
        <f>IF(N155="nulová",J155,0)</f>
        <v>0</v>
      </c>
      <c r="BJ155" s="17" t="s">
        <v>82</v>
      </c>
      <c r="BK155" s="249">
        <f>ROUND(I155*H155,2)</f>
        <v>0</v>
      </c>
      <c r="BL155" s="17" t="s">
        <v>82</v>
      </c>
      <c r="BM155" s="248" t="s">
        <v>186</v>
      </c>
    </row>
    <row r="156" s="12" customFormat="1" ht="22.8" customHeight="1">
      <c r="A156" s="12"/>
      <c r="B156" s="220"/>
      <c r="C156" s="221"/>
      <c r="D156" s="222" t="s">
        <v>73</v>
      </c>
      <c r="E156" s="234" t="s">
        <v>187</v>
      </c>
      <c r="F156" s="234" t="s">
        <v>188</v>
      </c>
      <c r="G156" s="221"/>
      <c r="H156" s="221"/>
      <c r="I156" s="224"/>
      <c r="J156" s="235">
        <f>BK156</f>
        <v>0</v>
      </c>
      <c r="K156" s="221"/>
      <c r="L156" s="226"/>
      <c r="M156" s="227"/>
      <c r="N156" s="228"/>
      <c r="O156" s="228"/>
      <c r="P156" s="229">
        <f>SUM(P157:P160)</f>
        <v>0</v>
      </c>
      <c r="Q156" s="228"/>
      <c r="R156" s="229">
        <f>SUM(R157:R160)</f>
        <v>0</v>
      </c>
      <c r="S156" s="228"/>
      <c r="T156" s="230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1" t="s">
        <v>82</v>
      </c>
      <c r="AT156" s="232" t="s">
        <v>73</v>
      </c>
      <c r="AU156" s="232" t="s">
        <v>82</v>
      </c>
      <c r="AY156" s="231" t="s">
        <v>124</v>
      </c>
      <c r="BK156" s="233">
        <f>SUM(BK157:BK160)</f>
        <v>0</v>
      </c>
    </row>
    <row r="157" s="2" customFormat="1" ht="21.75" customHeight="1">
      <c r="A157" s="38"/>
      <c r="B157" s="39"/>
      <c r="C157" s="236" t="s">
        <v>189</v>
      </c>
      <c r="D157" s="236" t="s">
        <v>127</v>
      </c>
      <c r="E157" s="237" t="s">
        <v>190</v>
      </c>
      <c r="F157" s="238" t="s">
        <v>191</v>
      </c>
      <c r="G157" s="239" t="s">
        <v>192</v>
      </c>
      <c r="H157" s="240">
        <v>9.6470000000000002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39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82</v>
      </c>
      <c r="AT157" s="248" t="s">
        <v>127</v>
      </c>
      <c r="AU157" s="248" t="s">
        <v>79</v>
      </c>
      <c r="AY157" s="17" t="s">
        <v>124</v>
      </c>
      <c r="BE157" s="249">
        <f>IF(N157="základní",J157,0)</f>
        <v>0</v>
      </c>
      <c r="BF157" s="249">
        <f>IF(N157="snížená",J157,0)</f>
        <v>0</v>
      </c>
      <c r="BG157" s="249">
        <f>IF(N157="zákl. přenesená",J157,0)</f>
        <v>0</v>
      </c>
      <c r="BH157" s="249">
        <f>IF(N157="sníž. přenesená",J157,0)</f>
        <v>0</v>
      </c>
      <c r="BI157" s="249">
        <f>IF(N157="nulová",J157,0)</f>
        <v>0</v>
      </c>
      <c r="BJ157" s="17" t="s">
        <v>82</v>
      </c>
      <c r="BK157" s="249">
        <f>ROUND(I157*H157,2)</f>
        <v>0</v>
      </c>
      <c r="BL157" s="17" t="s">
        <v>82</v>
      </c>
      <c r="BM157" s="248" t="s">
        <v>193</v>
      </c>
    </row>
    <row r="158" s="2" customFormat="1" ht="16.5" customHeight="1">
      <c r="A158" s="38"/>
      <c r="B158" s="39"/>
      <c r="C158" s="236" t="s">
        <v>194</v>
      </c>
      <c r="D158" s="236" t="s">
        <v>127</v>
      </c>
      <c r="E158" s="237" t="s">
        <v>195</v>
      </c>
      <c r="F158" s="238" t="s">
        <v>196</v>
      </c>
      <c r="G158" s="239" t="s">
        <v>192</v>
      </c>
      <c r="H158" s="240">
        <v>9.6470000000000002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39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82</v>
      </c>
      <c r="AT158" s="248" t="s">
        <v>127</v>
      </c>
      <c r="AU158" s="248" t="s">
        <v>79</v>
      </c>
      <c r="AY158" s="17" t="s">
        <v>124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82</v>
      </c>
      <c r="BK158" s="249">
        <f>ROUND(I158*H158,2)</f>
        <v>0</v>
      </c>
      <c r="BL158" s="17" t="s">
        <v>82</v>
      </c>
      <c r="BM158" s="248" t="s">
        <v>197</v>
      </c>
    </row>
    <row r="159" s="2" customFormat="1" ht="21.75" customHeight="1">
      <c r="A159" s="38"/>
      <c r="B159" s="39"/>
      <c r="C159" s="236" t="s">
        <v>198</v>
      </c>
      <c r="D159" s="236" t="s">
        <v>127</v>
      </c>
      <c r="E159" s="237" t="s">
        <v>199</v>
      </c>
      <c r="F159" s="238" t="s">
        <v>200</v>
      </c>
      <c r="G159" s="239" t="s">
        <v>192</v>
      </c>
      <c r="H159" s="240">
        <v>9.6470000000000002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39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82</v>
      </c>
      <c r="AT159" s="248" t="s">
        <v>127</v>
      </c>
      <c r="AU159" s="248" t="s">
        <v>79</v>
      </c>
      <c r="AY159" s="17" t="s">
        <v>124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82</v>
      </c>
      <c r="BK159" s="249">
        <f>ROUND(I159*H159,2)</f>
        <v>0</v>
      </c>
      <c r="BL159" s="17" t="s">
        <v>82</v>
      </c>
      <c r="BM159" s="248" t="s">
        <v>201</v>
      </c>
    </row>
    <row r="160" s="2" customFormat="1" ht="21.75" customHeight="1">
      <c r="A160" s="38"/>
      <c r="B160" s="39"/>
      <c r="C160" s="236" t="s">
        <v>202</v>
      </c>
      <c r="D160" s="236" t="s">
        <v>127</v>
      </c>
      <c r="E160" s="237" t="s">
        <v>203</v>
      </c>
      <c r="F160" s="238" t="s">
        <v>204</v>
      </c>
      <c r="G160" s="239" t="s">
        <v>192</v>
      </c>
      <c r="H160" s="240">
        <v>9.6470000000000002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39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82</v>
      </c>
      <c r="AT160" s="248" t="s">
        <v>127</v>
      </c>
      <c r="AU160" s="248" t="s">
        <v>79</v>
      </c>
      <c r="AY160" s="17" t="s">
        <v>124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82</v>
      </c>
      <c r="BK160" s="249">
        <f>ROUND(I160*H160,2)</f>
        <v>0</v>
      </c>
      <c r="BL160" s="17" t="s">
        <v>82</v>
      </c>
      <c r="BM160" s="248" t="s">
        <v>205</v>
      </c>
    </row>
    <row r="161" s="12" customFormat="1" ht="22.8" customHeight="1">
      <c r="A161" s="12"/>
      <c r="B161" s="220"/>
      <c r="C161" s="221"/>
      <c r="D161" s="222" t="s">
        <v>73</v>
      </c>
      <c r="E161" s="234" t="s">
        <v>206</v>
      </c>
      <c r="F161" s="234" t="s">
        <v>207</v>
      </c>
      <c r="G161" s="221"/>
      <c r="H161" s="221"/>
      <c r="I161" s="224"/>
      <c r="J161" s="235">
        <f>BK161</f>
        <v>0</v>
      </c>
      <c r="K161" s="221"/>
      <c r="L161" s="226"/>
      <c r="M161" s="227"/>
      <c r="N161" s="228"/>
      <c r="O161" s="228"/>
      <c r="P161" s="229">
        <f>SUM(P162:P172)</f>
        <v>0</v>
      </c>
      <c r="Q161" s="228"/>
      <c r="R161" s="229">
        <f>SUM(R162:R172)</f>
        <v>3.5152000000000001</v>
      </c>
      <c r="S161" s="228"/>
      <c r="T161" s="230">
        <f>SUM(T162:T172)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1" t="s">
        <v>79</v>
      </c>
      <c r="AT161" s="232" t="s">
        <v>73</v>
      </c>
      <c r="AU161" s="232" t="s">
        <v>82</v>
      </c>
      <c r="AY161" s="231" t="s">
        <v>124</v>
      </c>
      <c r="BK161" s="233">
        <f>SUM(BK162:BK172)</f>
        <v>0</v>
      </c>
    </row>
    <row r="162" s="2" customFormat="1" ht="21.75" customHeight="1">
      <c r="A162" s="38"/>
      <c r="B162" s="39"/>
      <c r="C162" s="236" t="s">
        <v>8</v>
      </c>
      <c r="D162" s="236" t="s">
        <v>127</v>
      </c>
      <c r="E162" s="237" t="s">
        <v>208</v>
      </c>
      <c r="F162" s="238" t="s">
        <v>209</v>
      </c>
      <c r="G162" s="239" t="s">
        <v>138</v>
      </c>
      <c r="H162" s="240">
        <v>209.16399999999999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39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82</v>
      </c>
      <c r="AT162" s="248" t="s">
        <v>127</v>
      </c>
      <c r="AU162" s="248" t="s">
        <v>79</v>
      </c>
      <c r="AY162" s="17" t="s">
        <v>124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82</v>
      </c>
      <c r="BK162" s="249">
        <f>ROUND(I162*H162,2)</f>
        <v>0</v>
      </c>
      <c r="BL162" s="17" t="s">
        <v>82</v>
      </c>
      <c r="BM162" s="248" t="s">
        <v>210</v>
      </c>
    </row>
    <row r="163" s="2" customFormat="1" ht="21.75" customHeight="1">
      <c r="A163" s="38"/>
      <c r="B163" s="39"/>
      <c r="C163" s="283" t="s">
        <v>211</v>
      </c>
      <c r="D163" s="283" t="s">
        <v>178</v>
      </c>
      <c r="E163" s="284" t="s">
        <v>212</v>
      </c>
      <c r="F163" s="285" t="s">
        <v>213</v>
      </c>
      <c r="G163" s="286" t="s">
        <v>214</v>
      </c>
      <c r="H163" s="287">
        <v>79</v>
      </c>
      <c r="I163" s="288"/>
      <c r="J163" s="289">
        <f>ROUND(I163*H163,2)</f>
        <v>0</v>
      </c>
      <c r="K163" s="290"/>
      <c r="L163" s="291"/>
      <c r="M163" s="292" t="s">
        <v>1</v>
      </c>
      <c r="N163" s="293" t="s">
        <v>39</v>
      </c>
      <c r="O163" s="91"/>
      <c r="P163" s="246">
        <f>O163*H163</f>
        <v>0</v>
      </c>
      <c r="Q163" s="246">
        <v>0.033799999999999997</v>
      </c>
      <c r="R163" s="246">
        <f>Q163*H163</f>
        <v>2.6701999999999999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79</v>
      </c>
      <c r="AT163" s="248" t="s">
        <v>178</v>
      </c>
      <c r="AU163" s="248" t="s">
        <v>79</v>
      </c>
      <c r="AY163" s="17" t="s">
        <v>124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82</v>
      </c>
      <c r="BK163" s="249">
        <f>ROUND(I163*H163,2)</f>
        <v>0</v>
      </c>
      <c r="BL163" s="17" t="s">
        <v>82</v>
      </c>
      <c r="BM163" s="248" t="s">
        <v>215</v>
      </c>
    </row>
    <row r="164" s="14" customFormat="1">
      <c r="A164" s="14"/>
      <c r="B164" s="261"/>
      <c r="C164" s="262"/>
      <c r="D164" s="252" t="s">
        <v>164</v>
      </c>
      <c r="E164" s="263" t="s">
        <v>1</v>
      </c>
      <c r="F164" s="264" t="s">
        <v>216</v>
      </c>
      <c r="G164" s="262"/>
      <c r="H164" s="265">
        <v>79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164</v>
      </c>
      <c r="AU164" s="271" t="s">
        <v>79</v>
      </c>
      <c r="AV164" s="14" t="s">
        <v>79</v>
      </c>
      <c r="AW164" s="14" t="s">
        <v>31</v>
      </c>
      <c r="AX164" s="14" t="s">
        <v>82</v>
      </c>
      <c r="AY164" s="271" t="s">
        <v>124</v>
      </c>
    </row>
    <row r="165" s="2" customFormat="1" ht="21.75" customHeight="1">
      <c r="A165" s="38"/>
      <c r="B165" s="39"/>
      <c r="C165" s="283" t="s">
        <v>217</v>
      </c>
      <c r="D165" s="283" t="s">
        <v>178</v>
      </c>
      <c r="E165" s="284" t="s">
        <v>218</v>
      </c>
      <c r="F165" s="285" t="s">
        <v>219</v>
      </c>
      <c r="G165" s="286" t="s">
        <v>214</v>
      </c>
      <c r="H165" s="287">
        <v>25</v>
      </c>
      <c r="I165" s="288"/>
      <c r="J165" s="289">
        <f>ROUND(I165*H165,2)</f>
        <v>0</v>
      </c>
      <c r="K165" s="290"/>
      <c r="L165" s="291"/>
      <c r="M165" s="292" t="s">
        <v>1</v>
      </c>
      <c r="N165" s="293" t="s">
        <v>39</v>
      </c>
      <c r="O165" s="91"/>
      <c r="P165" s="246">
        <f>O165*H165</f>
        <v>0</v>
      </c>
      <c r="Q165" s="246">
        <v>0.033799999999999997</v>
      </c>
      <c r="R165" s="246">
        <f>Q165*H165</f>
        <v>0.84499999999999997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79</v>
      </c>
      <c r="AT165" s="248" t="s">
        <v>178</v>
      </c>
      <c r="AU165" s="248" t="s">
        <v>79</v>
      </c>
      <c r="AY165" s="17" t="s">
        <v>124</v>
      </c>
      <c r="BE165" s="249">
        <f>IF(N165="základní",J165,0)</f>
        <v>0</v>
      </c>
      <c r="BF165" s="249">
        <f>IF(N165="snížená",J165,0)</f>
        <v>0</v>
      </c>
      <c r="BG165" s="249">
        <f>IF(N165="zákl. přenesená",J165,0)</f>
        <v>0</v>
      </c>
      <c r="BH165" s="249">
        <f>IF(N165="sníž. přenesená",J165,0)</f>
        <v>0</v>
      </c>
      <c r="BI165" s="249">
        <f>IF(N165="nulová",J165,0)</f>
        <v>0</v>
      </c>
      <c r="BJ165" s="17" t="s">
        <v>82</v>
      </c>
      <c r="BK165" s="249">
        <f>ROUND(I165*H165,2)</f>
        <v>0</v>
      </c>
      <c r="BL165" s="17" t="s">
        <v>82</v>
      </c>
      <c r="BM165" s="248" t="s">
        <v>220</v>
      </c>
    </row>
    <row r="166" s="14" customFormat="1">
      <c r="A166" s="14"/>
      <c r="B166" s="261"/>
      <c r="C166" s="262"/>
      <c r="D166" s="252" t="s">
        <v>164</v>
      </c>
      <c r="E166" s="263" t="s">
        <v>1</v>
      </c>
      <c r="F166" s="264" t="s">
        <v>221</v>
      </c>
      <c r="G166" s="262"/>
      <c r="H166" s="265">
        <v>25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164</v>
      </c>
      <c r="AU166" s="271" t="s">
        <v>79</v>
      </c>
      <c r="AV166" s="14" t="s">
        <v>79</v>
      </c>
      <c r="AW166" s="14" t="s">
        <v>31</v>
      </c>
      <c r="AX166" s="14" t="s">
        <v>82</v>
      </c>
      <c r="AY166" s="271" t="s">
        <v>124</v>
      </c>
    </row>
    <row r="167" s="2" customFormat="1" ht="33" customHeight="1">
      <c r="A167" s="38"/>
      <c r="B167" s="39"/>
      <c r="C167" s="236" t="s">
        <v>222</v>
      </c>
      <c r="D167" s="236" t="s">
        <v>127</v>
      </c>
      <c r="E167" s="237" t="s">
        <v>223</v>
      </c>
      <c r="F167" s="238" t="s">
        <v>224</v>
      </c>
      <c r="G167" s="239" t="s">
        <v>225</v>
      </c>
      <c r="H167" s="240">
        <v>1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39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82</v>
      </c>
      <c r="AT167" s="248" t="s">
        <v>127</v>
      </c>
      <c r="AU167" s="248" t="s">
        <v>79</v>
      </c>
      <c r="AY167" s="17" t="s">
        <v>124</v>
      </c>
      <c r="BE167" s="249">
        <f>IF(N167="základní",J167,0)</f>
        <v>0</v>
      </c>
      <c r="BF167" s="249">
        <f>IF(N167="snížená",J167,0)</f>
        <v>0</v>
      </c>
      <c r="BG167" s="249">
        <f>IF(N167="zákl. přenesená",J167,0)</f>
        <v>0</v>
      </c>
      <c r="BH167" s="249">
        <f>IF(N167="sníž. přenesená",J167,0)</f>
        <v>0</v>
      </c>
      <c r="BI167" s="249">
        <f>IF(N167="nulová",J167,0)</f>
        <v>0</v>
      </c>
      <c r="BJ167" s="17" t="s">
        <v>82</v>
      </c>
      <c r="BK167" s="249">
        <f>ROUND(I167*H167,2)</f>
        <v>0</v>
      </c>
      <c r="BL167" s="17" t="s">
        <v>82</v>
      </c>
      <c r="BM167" s="248" t="s">
        <v>226</v>
      </c>
    </row>
    <row r="168" s="2" customFormat="1" ht="33" customHeight="1">
      <c r="A168" s="38"/>
      <c r="B168" s="39"/>
      <c r="C168" s="236" t="s">
        <v>227</v>
      </c>
      <c r="D168" s="236" t="s">
        <v>127</v>
      </c>
      <c r="E168" s="237" t="s">
        <v>228</v>
      </c>
      <c r="F168" s="238" t="s">
        <v>229</v>
      </c>
      <c r="G168" s="239" t="s">
        <v>214</v>
      </c>
      <c r="H168" s="240">
        <v>2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39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82</v>
      </c>
      <c r="AT168" s="248" t="s">
        <v>127</v>
      </c>
      <c r="AU168" s="248" t="s">
        <v>79</v>
      </c>
      <c r="AY168" s="17" t="s">
        <v>124</v>
      </c>
      <c r="BE168" s="249">
        <f>IF(N168="základní",J168,0)</f>
        <v>0</v>
      </c>
      <c r="BF168" s="249">
        <f>IF(N168="snížená",J168,0)</f>
        <v>0</v>
      </c>
      <c r="BG168" s="249">
        <f>IF(N168="zákl. přenesená",J168,0)</f>
        <v>0</v>
      </c>
      <c r="BH168" s="249">
        <f>IF(N168="sníž. přenesená",J168,0)</f>
        <v>0</v>
      </c>
      <c r="BI168" s="249">
        <f>IF(N168="nulová",J168,0)</f>
        <v>0</v>
      </c>
      <c r="BJ168" s="17" t="s">
        <v>82</v>
      </c>
      <c r="BK168" s="249">
        <f>ROUND(I168*H168,2)</f>
        <v>0</v>
      </c>
      <c r="BL168" s="17" t="s">
        <v>82</v>
      </c>
      <c r="BM168" s="248" t="s">
        <v>230</v>
      </c>
    </row>
    <row r="169" s="2" customFormat="1" ht="44.25" customHeight="1">
      <c r="A169" s="38"/>
      <c r="B169" s="39"/>
      <c r="C169" s="236" t="s">
        <v>231</v>
      </c>
      <c r="D169" s="236" t="s">
        <v>127</v>
      </c>
      <c r="E169" s="237" t="s">
        <v>232</v>
      </c>
      <c r="F169" s="238" t="s">
        <v>233</v>
      </c>
      <c r="G169" s="239" t="s">
        <v>234</v>
      </c>
      <c r="H169" s="240">
        <v>1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39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82</v>
      </c>
      <c r="AT169" s="248" t="s">
        <v>127</v>
      </c>
      <c r="AU169" s="248" t="s">
        <v>79</v>
      </c>
      <c r="AY169" s="17" t="s">
        <v>124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82</v>
      </c>
      <c r="BK169" s="249">
        <f>ROUND(I169*H169,2)</f>
        <v>0</v>
      </c>
      <c r="BL169" s="17" t="s">
        <v>82</v>
      </c>
      <c r="BM169" s="248" t="s">
        <v>235</v>
      </c>
    </row>
    <row r="170" s="2" customFormat="1" ht="33" customHeight="1">
      <c r="A170" s="38"/>
      <c r="B170" s="39"/>
      <c r="C170" s="236" t="s">
        <v>7</v>
      </c>
      <c r="D170" s="236" t="s">
        <v>127</v>
      </c>
      <c r="E170" s="237" t="s">
        <v>236</v>
      </c>
      <c r="F170" s="238" t="s">
        <v>237</v>
      </c>
      <c r="G170" s="239" t="s">
        <v>214</v>
      </c>
      <c r="H170" s="240">
        <v>1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39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82</v>
      </c>
      <c r="AT170" s="248" t="s">
        <v>127</v>
      </c>
      <c r="AU170" s="248" t="s">
        <v>79</v>
      </c>
      <c r="AY170" s="17" t="s">
        <v>124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82</v>
      </c>
      <c r="BK170" s="249">
        <f>ROUND(I170*H170,2)</f>
        <v>0</v>
      </c>
      <c r="BL170" s="17" t="s">
        <v>82</v>
      </c>
      <c r="BM170" s="248" t="s">
        <v>238</v>
      </c>
    </row>
    <row r="171" s="2" customFormat="1" ht="44.25" customHeight="1">
      <c r="A171" s="38"/>
      <c r="B171" s="39"/>
      <c r="C171" s="236" t="s">
        <v>239</v>
      </c>
      <c r="D171" s="236" t="s">
        <v>127</v>
      </c>
      <c r="E171" s="237" t="s">
        <v>240</v>
      </c>
      <c r="F171" s="238" t="s">
        <v>241</v>
      </c>
      <c r="G171" s="239" t="s">
        <v>214</v>
      </c>
      <c r="H171" s="240">
        <v>2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39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82</v>
      </c>
      <c r="AT171" s="248" t="s">
        <v>127</v>
      </c>
      <c r="AU171" s="248" t="s">
        <v>79</v>
      </c>
      <c r="AY171" s="17" t="s">
        <v>124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82</v>
      </c>
      <c r="BK171" s="249">
        <f>ROUND(I171*H171,2)</f>
        <v>0</v>
      </c>
      <c r="BL171" s="17" t="s">
        <v>82</v>
      </c>
      <c r="BM171" s="248" t="s">
        <v>242</v>
      </c>
    </row>
    <row r="172" s="2" customFormat="1" ht="33" customHeight="1">
      <c r="A172" s="38"/>
      <c r="B172" s="39"/>
      <c r="C172" s="236" t="s">
        <v>243</v>
      </c>
      <c r="D172" s="236" t="s">
        <v>127</v>
      </c>
      <c r="E172" s="237" t="s">
        <v>244</v>
      </c>
      <c r="F172" s="238" t="s">
        <v>245</v>
      </c>
      <c r="G172" s="239" t="s">
        <v>214</v>
      </c>
      <c r="H172" s="240">
        <v>2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39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82</v>
      </c>
      <c r="AT172" s="248" t="s">
        <v>127</v>
      </c>
      <c r="AU172" s="248" t="s">
        <v>79</v>
      </c>
      <c r="AY172" s="17" t="s">
        <v>124</v>
      </c>
      <c r="BE172" s="249">
        <f>IF(N172="základní",J172,0)</f>
        <v>0</v>
      </c>
      <c r="BF172" s="249">
        <f>IF(N172="snížená",J172,0)</f>
        <v>0</v>
      </c>
      <c r="BG172" s="249">
        <f>IF(N172="zákl. přenesená",J172,0)</f>
        <v>0</v>
      </c>
      <c r="BH172" s="249">
        <f>IF(N172="sníž. přenesená",J172,0)</f>
        <v>0</v>
      </c>
      <c r="BI172" s="249">
        <f>IF(N172="nulová",J172,0)</f>
        <v>0</v>
      </c>
      <c r="BJ172" s="17" t="s">
        <v>82</v>
      </c>
      <c r="BK172" s="249">
        <f>ROUND(I172*H172,2)</f>
        <v>0</v>
      </c>
      <c r="BL172" s="17" t="s">
        <v>82</v>
      </c>
      <c r="BM172" s="248" t="s">
        <v>246</v>
      </c>
    </row>
    <row r="173" s="12" customFormat="1" ht="22.8" customHeight="1">
      <c r="A173" s="12"/>
      <c r="B173" s="220"/>
      <c r="C173" s="221"/>
      <c r="D173" s="222" t="s">
        <v>73</v>
      </c>
      <c r="E173" s="234" t="s">
        <v>247</v>
      </c>
      <c r="F173" s="234" t="s">
        <v>248</v>
      </c>
      <c r="G173" s="221"/>
      <c r="H173" s="221"/>
      <c r="I173" s="224"/>
      <c r="J173" s="235">
        <f>BK173</f>
        <v>0</v>
      </c>
      <c r="K173" s="221"/>
      <c r="L173" s="226"/>
      <c r="M173" s="227"/>
      <c r="N173" s="228"/>
      <c r="O173" s="228"/>
      <c r="P173" s="229">
        <f>SUM(P174:P211)</f>
        <v>0</v>
      </c>
      <c r="Q173" s="228"/>
      <c r="R173" s="229">
        <f>SUM(R174:R211)</f>
        <v>0.35872820000000005</v>
      </c>
      <c r="S173" s="228"/>
      <c r="T173" s="230">
        <f>SUM(T174:T211)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1" t="s">
        <v>79</v>
      </c>
      <c r="AT173" s="232" t="s">
        <v>73</v>
      </c>
      <c r="AU173" s="232" t="s">
        <v>82</v>
      </c>
      <c r="AY173" s="231" t="s">
        <v>124</v>
      </c>
      <c r="BK173" s="233">
        <f>SUM(BK174:BK211)</f>
        <v>0</v>
      </c>
    </row>
    <row r="174" s="2" customFormat="1" ht="16.5" customHeight="1">
      <c r="A174" s="38"/>
      <c r="B174" s="39"/>
      <c r="C174" s="283" t="s">
        <v>249</v>
      </c>
      <c r="D174" s="283" t="s">
        <v>178</v>
      </c>
      <c r="E174" s="284" t="s">
        <v>250</v>
      </c>
      <c r="F174" s="285" t="s">
        <v>251</v>
      </c>
      <c r="G174" s="286" t="s">
        <v>225</v>
      </c>
      <c r="H174" s="287">
        <v>4</v>
      </c>
      <c r="I174" s="288"/>
      <c r="J174" s="289">
        <f>ROUND(I174*H174,2)</f>
        <v>0</v>
      </c>
      <c r="K174" s="290"/>
      <c r="L174" s="291"/>
      <c r="M174" s="292" t="s">
        <v>1</v>
      </c>
      <c r="N174" s="293" t="s">
        <v>39</v>
      </c>
      <c r="O174" s="91"/>
      <c r="P174" s="246">
        <f>O174*H174</f>
        <v>0</v>
      </c>
      <c r="Q174" s="246">
        <v>0.00167</v>
      </c>
      <c r="R174" s="246">
        <f>Q174*H174</f>
        <v>0.0066800000000000002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79</v>
      </c>
      <c r="AT174" s="248" t="s">
        <v>178</v>
      </c>
      <c r="AU174" s="248" t="s">
        <v>79</v>
      </c>
      <c r="AY174" s="17" t="s">
        <v>124</v>
      </c>
      <c r="BE174" s="249">
        <f>IF(N174="základní",J174,0)</f>
        <v>0</v>
      </c>
      <c r="BF174" s="249">
        <f>IF(N174="snížená",J174,0)</f>
        <v>0</v>
      </c>
      <c r="BG174" s="249">
        <f>IF(N174="zákl. přenesená",J174,0)</f>
        <v>0</v>
      </c>
      <c r="BH174" s="249">
        <f>IF(N174="sníž. přenesená",J174,0)</f>
        <v>0</v>
      </c>
      <c r="BI174" s="249">
        <f>IF(N174="nulová",J174,0)</f>
        <v>0</v>
      </c>
      <c r="BJ174" s="17" t="s">
        <v>82</v>
      </c>
      <c r="BK174" s="249">
        <f>ROUND(I174*H174,2)</f>
        <v>0</v>
      </c>
      <c r="BL174" s="17" t="s">
        <v>82</v>
      </c>
      <c r="BM174" s="248" t="s">
        <v>252</v>
      </c>
    </row>
    <row r="175" s="2" customFormat="1" ht="16.5" customHeight="1">
      <c r="A175" s="38"/>
      <c r="B175" s="39"/>
      <c r="C175" s="283" t="s">
        <v>221</v>
      </c>
      <c r="D175" s="283" t="s">
        <v>178</v>
      </c>
      <c r="E175" s="284" t="s">
        <v>253</v>
      </c>
      <c r="F175" s="285" t="s">
        <v>254</v>
      </c>
      <c r="G175" s="286" t="s">
        <v>225</v>
      </c>
      <c r="H175" s="287">
        <v>2</v>
      </c>
      <c r="I175" s="288"/>
      <c r="J175" s="289">
        <f>ROUND(I175*H175,2)</f>
        <v>0</v>
      </c>
      <c r="K175" s="290"/>
      <c r="L175" s="291"/>
      <c r="M175" s="292" t="s">
        <v>1</v>
      </c>
      <c r="N175" s="293" t="s">
        <v>39</v>
      </c>
      <c r="O175" s="91"/>
      <c r="P175" s="246">
        <f>O175*H175</f>
        <v>0</v>
      </c>
      <c r="Q175" s="246">
        <v>0.0014</v>
      </c>
      <c r="R175" s="246">
        <f>Q175*H175</f>
        <v>0.0028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79</v>
      </c>
      <c r="AT175" s="248" t="s">
        <v>178</v>
      </c>
      <c r="AU175" s="248" t="s">
        <v>79</v>
      </c>
      <c r="AY175" s="17" t="s">
        <v>124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82</v>
      </c>
      <c r="BK175" s="249">
        <f>ROUND(I175*H175,2)</f>
        <v>0</v>
      </c>
      <c r="BL175" s="17" t="s">
        <v>82</v>
      </c>
      <c r="BM175" s="248" t="s">
        <v>255</v>
      </c>
    </row>
    <row r="176" s="2" customFormat="1" ht="16.5" customHeight="1">
      <c r="A176" s="38"/>
      <c r="B176" s="39"/>
      <c r="C176" s="283" t="s">
        <v>256</v>
      </c>
      <c r="D176" s="283" t="s">
        <v>178</v>
      </c>
      <c r="E176" s="284" t="s">
        <v>250</v>
      </c>
      <c r="F176" s="285" t="s">
        <v>251</v>
      </c>
      <c r="G176" s="286" t="s">
        <v>225</v>
      </c>
      <c r="H176" s="287">
        <v>1</v>
      </c>
      <c r="I176" s="288"/>
      <c r="J176" s="289">
        <f>ROUND(I176*H176,2)</f>
        <v>0</v>
      </c>
      <c r="K176" s="290"/>
      <c r="L176" s="291"/>
      <c r="M176" s="292" t="s">
        <v>1</v>
      </c>
      <c r="N176" s="293" t="s">
        <v>39</v>
      </c>
      <c r="O176" s="91"/>
      <c r="P176" s="246">
        <f>O176*H176</f>
        <v>0</v>
      </c>
      <c r="Q176" s="246">
        <v>0.00167</v>
      </c>
      <c r="R176" s="246">
        <f>Q176*H176</f>
        <v>0.00167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79</v>
      </c>
      <c r="AT176" s="248" t="s">
        <v>178</v>
      </c>
      <c r="AU176" s="248" t="s">
        <v>79</v>
      </c>
      <c r="AY176" s="17" t="s">
        <v>124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82</v>
      </c>
      <c r="BK176" s="249">
        <f>ROUND(I176*H176,2)</f>
        <v>0</v>
      </c>
      <c r="BL176" s="17" t="s">
        <v>82</v>
      </c>
      <c r="BM176" s="248" t="s">
        <v>257</v>
      </c>
    </row>
    <row r="177" s="2" customFormat="1" ht="21.75" customHeight="1">
      <c r="A177" s="38"/>
      <c r="B177" s="39"/>
      <c r="C177" s="283" t="s">
        <v>258</v>
      </c>
      <c r="D177" s="283" t="s">
        <v>178</v>
      </c>
      <c r="E177" s="284" t="s">
        <v>259</v>
      </c>
      <c r="F177" s="285" t="s">
        <v>260</v>
      </c>
      <c r="G177" s="286" t="s">
        <v>225</v>
      </c>
      <c r="H177" s="287">
        <v>2</v>
      </c>
      <c r="I177" s="288"/>
      <c r="J177" s="289">
        <f>ROUND(I177*H177,2)</f>
        <v>0</v>
      </c>
      <c r="K177" s="290"/>
      <c r="L177" s="291"/>
      <c r="M177" s="292" t="s">
        <v>1</v>
      </c>
      <c r="N177" s="293" t="s">
        <v>39</v>
      </c>
      <c r="O177" s="91"/>
      <c r="P177" s="246">
        <f>O177*H177</f>
        <v>0</v>
      </c>
      <c r="Q177" s="246">
        <v>0.002</v>
      </c>
      <c r="R177" s="246">
        <f>Q177*H177</f>
        <v>0.0040000000000000001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79</v>
      </c>
      <c r="AT177" s="248" t="s">
        <v>178</v>
      </c>
      <c r="AU177" s="248" t="s">
        <v>79</v>
      </c>
      <c r="AY177" s="17" t="s">
        <v>124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82</v>
      </c>
      <c r="BK177" s="249">
        <f>ROUND(I177*H177,2)</f>
        <v>0</v>
      </c>
      <c r="BL177" s="17" t="s">
        <v>82</v>
      </c>
      <c r="BM177" s="248" t="s">
        <v>261</v>
      </c>
    </row>
    <row r="178" s="2" customFormat="1" ht="21.75" customHeight="1">
      <c r="A178" s="38"/>
      <c r="B178" s="39"/>
      <c r="C178" s="283" t="s">
        <v>262</v>
      </c>
      <c r="D178" s="283" t="s">
        <v>178</v>
      </c>
      <c r="E178" s="284" t="s">
        <v>263</v>
      </c>
      <c r="F178" s="285" t="s">
        <v>264</v>
      </c>
      <c r="G178" s="286" t="s">
        <v>225</v>
      </c>
      <c r="H178" s="287">
        <v>2</v>
      </c>
      <c r="I178" s="288"/>
      <c r="J178" s="289">
        <f>ROUND(I178*H178,2)</f>
        <v>0</v>
      </c>
      <c r="K178" s="290"/>
      <c r="L178" s="291"/>
      <c r="M178" s="292" t="s">
        <v>1</v>
      </c>
      <c r="N178" s="293" t="s">
        <v>39</v>
      </c>
      <c r="O178" s="91"/>
      <c r="P178" s="246">
        <f>O178*H178</f>
        <v>0</v>
      </c>
      <c r="Q178" s="246">
        <v>0.001</v>
      </c>
      <c r="R178" s="246">
        <f>Q178*H178</f>
        <v>0.002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79</v>
      </c>
      <c r="AT178" s="248" t="s">
        <v>178</v>
      </c>
      <c r="AU178" s="248" t="s">
        <v>79</v>
      </c>
      <c r="AY178" s="17" t="s">
        <v>124</v>
      </c>
      <c r="BE178" s="249">
        <f>IF(N178="základní",J178,0)</f>
        <v>0</v>
      </c>
      <c r="BF178" s="249">
        <f>IF(N178="snížená",J178,0)</f>
        <v>0</v>
      </c>
      <c r="BG178" s="249">
        <f>IF(N178="zákl. přenesená",J178,0)</f>
        <v>0</v>
      </c>
      <c r="BH178" s="249">
        <f>IF(N178="sníž. přenesená",J178,0)</f>
        <v>0</v>
      </c>
      <c r="BI178" s="249">
        <f>IF(N178="nulová",J178,0)</f>
        <v>0</v>
      </c>
      <c r="BJ178" s="17" t="s">
        <v>82</v>
      </c>
      <c r="BK178" s="249">
        <f>ROUND(I178*H178,2)</f>
        <v>0</v>
      </c>
      <c r="BL178" s="17" t="s">
        <v>82</v>
      </c>
      <c r="BM178" s="248" t="s">
        <v>265</v>
      </c>
    </row>
    <row r="179" s="2" customFormat="1" ht="16.5" customHeight="1">
      <c r="A179" s="38"/>
      <c r="B179" s="39"/>
      <c r="C179" s="283" t="s">
        <v>266</v>
      </c>
      <c r="D179" s="283" t="s">
        <v>178</v>
      </c>
      <c r="E179" s="284" t="s">
        <v>267</v>
      </c>
      <c r="F179" s="285" t="s">
        <v>268</v>
      </c>
      <c r="G179" s="286" t="s">
        <v>225</v>
      </c>
      <c r="H179" s="287">
        <v>4</v>
      </c>
      <c r="I179" s="288"/>
      <c r="J179" s="289">
        <f>ROUND(I179*H179,2)</f>
        <v>0</v>
      </c>
      <c r="K179" s="290"/>
      <c r="L179" s="291"/>
      <c r="M179" s="292" t="s">
        <v>1</v>
      </c>
      <c r="N179" s="293" t="s">
        <v>39</v>
      </c>
      <c r="O179" s="91"/>
      <c r="P179" s="246">
        <f>O179*H179</f>
        <v>0</v>
      </c>
      <c r="Q179" s="246">
        <v>0.00079000000000000001</v>
      </c>
      <c r="R179" s="246">
        <f>Q179*H179</f>
        <v>0.00316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79</v>
      </c>
      <c r="AT179" s="248" t="s">
        <v>178</v>
      </c>
      <c r="AU179" s="248" t="s">
        <v>79</v>
      </c>
      <c r="AY179" s="17" t="s">
        <v>124</v>
      </c>
      <c r="BE179" s="249">
        <f>IF(N179="základní",J179,0)</f>
        <v>0</v>
      </c>
      <c r="BF179" s="249">
        <f>IF(N179="snížená",J179,0)</f>
        <v>0</v>
      </c>
      <c r="BG179" s="249">
        <f>IF(N179="zákl. přenesená",J179,0)</f>
        <v>0</v>
      </c>
      <c r="BH179" s="249">
        <f>IF(N179="sníž. přenesená",J179,0)</f>
        <v>0</v>
      </c>
      <c r="BI179" s="249">
        <f>IF(N179="nulová",J179,0)</f>
        <v>0</v>
      </c>
      <c r="BJ179" s="17" t="s">
        <v>82</v>
      </c>
      <c r="BK179" s="249">
        <f>ROUND(I179*H179,2)</f>
        <v>0</v>
      </c>
      <c r="BL179" s="17" t="s">
        <v>82</v>
      </c>
      <c r="BM179" s="248" t="s">
        <v>269</v>
      </c>
    </row>
    <row r="180" s="2" customFormat="1" ht="16.5" customHeight="1">
      <c r="A180" s="38"/>
      <c r="B180" s="39"/>
      <c r="C180" s="283" t="s">
        <v>270</v>
      </c>
      <c r="D180" s="283" t="s">
        <v>178</v>
      </c>
      <c r="E180" s="284" t="s">
        <v>271</v>
      </c>
      <c r="F180" s="285" t="s">
        <v>272</v>
      </c>
      <c r="G180" s="286" t="s">
        <v>225</v>
      </c>
      <c r="H180" s="287">
        <v>2</v>
      </c>
      <c r="I180" s="288"/>
      <c r="J180" s="289">
        <f>ROUND(I180*H180,2)</f>
        <v>0</v>
      </c>
      <c r="K180" s="290"/>
      <c r="L180" s="291"/>
      <c r="M180" s="292" t="s">
        <v>1</v>
      </c>
      <c r="N180" s="293" t="s">
        <v>39</v>
      </c>
      <c r="O180" s="91"/>
      <c r="P180" s="246">
        <f>O180*H180</f>
        <v>0</v>
      </c>
      <c r="Q180" s="246">
        <v>0.00029</v>
      </c>
      <c r="R180" s="246">
        <f>Q180*H180</f>
        <v>0.00058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79</v>
      </c>
      <c r="AT180" s="248" t="s">
        <v>178</v>
      </c>
      <c r="AU180" s="248" t="s">
        <v>79</v>
      </c>
      <c r="AY180" s="17" t="s">
        <v>124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82</v>
      </c>
      <c r="BK180" s="249">
        <f>ROUND(I180*H180,2)</f>
        <v>0</v>
      </c>
      <c r="BL180" s="17" t="s">
        <v>82</v>
      </c>
      <c r="BM180" s="248" t="s">
        <v>273</v>
      </c>
    </row>
    <row r="181" s="2" customFormat="1" ht="16.5" customHeight="1">
      <c r="A181" s="38"/>
      <c r="B181" s="39"/>
      <c r="C181" s="283" t="s">
        <v>274</v>
      </c>
      <c r="D181" s="283" t="s">
        <v>178</v>
      </c>
      <c r="E181" s="284" t="s">
        <v>275</v>
      </c>
      <c r="F181" s="285" t="s">
        <v>276</v>
      </c>
      <c r="G181" s="286" t="s">
        <v>145</v>
      </c>
      <c r="H181" s="287">
        <v>19.18</v>
      </c>
      <c r="I181" s="288"/>
      <c r="J181" s="289">
        <f>ROUND(I181*H181,2)</f>
        <v>0</v>
      </c>
      <c r="K181" s="290"/>
      <c r="L181" s="291"/>
      <c r="M181" s="292" t="s">
        <v>1</v>
      </c>
      <c r="N181" s="293" t="s">
        <v>39</v>
      </c>
      <c r="O181" s="91"/>
      <c r="P181" s="246">
        <f>O181*H181</f>
        <v>0</v>
      </c>
      <c r="Q181" s="246">
        <v>0.0046899999999999997</v>
      </c>
      <c r="R181" s="246">
        <f>Q181*H181</f>
        <v>0.089954199999999998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79</v>
      </c>
      <c r="AT181" s="248" t="s">
        <v>178</v>
      </c>
      <c r="AU181" s="248" t="s">
        <v>79</v>
      </c>
      <c r="AY181" s="17" t="s">
        <v>124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82</v>
      </c>
      <c r="BK181" s="249">
        <f>ROUND(I181*H181,2)</f>
        <v>0</v>
      </c>
      <c r="BL181" s="17" t="s">
        <v>82</v>
      </c>
      <c r="BM181" s="248" t="s">
        <v>277</v>
      </c>
    </row>
    <row r="182" s="14" customFormat="1">
      <c r="A182" s="14"/>
      <c r="B182" s="261"/>
      <c r="C182" s="262"/>
      <c r="D182" s="252" t="s">
        <v>164</v>
      </c>
      <c r="E182" s="263" t="s">
        <v>1</v>
      </c>
      <c r="F182" s="264" t="s">
        <v>278</v>
      </c>
      <c r="G182" s="262"/>
      <c r="H182" s="265">
        <v>19.18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1" t="s">
        <v>164</v>
      </c>
      <c r="AU182" s="271" t="s">
        <v>79</v>
      </c>
      <c r="AV182" s="14" t="s">
        <v>79</v>
      </c>
      <c r="AW182" s="14" t="s">
        <v>31</v>
      </c>
      <c r="AX182" s="14" t="s">
        <v>74</v>
      </c>
      <c r="AY182" s="271" t="s">
        <v>124</v>
      </c>
    </row>
    <row r="183" s="15" customFormat="1">
      <c r="A183" s="15"/>
      <c r="B183" s="272"/>
      <c r="C183" s="273"/>
      <c r="D183" s="252" t="s">
        <v>164</v>
      </c>
      <c r="E183" s="274" t="s">
        <v>1</v>
      </c>
      <c r="F183" s="275" t="s">
        <v>169</v>
      </c>
      <c r="G183" s="273"/>
      <c r="H183" s="276">
        <v>19.18</v>
      </c>
      <c r="I183" s="277"/>
      <c r="J183" s="273"/>
      <c r="K183" s="273"/>
      <c r="L183" s="278"/>
      <c r="M183" s="279"/>
      <c r="N183" s="280"/>
      <c r="O183" s="280"/>
      <c r="P183" s="280"/>
      <c r="Q183" s="280"/>
      <c r="R183" s="280"/>
      <c r="S183" s="280"/>
      <c r="T183" s="281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2" t="s">
        <v>164</v>
      </c>
      <c r="AU183" s="282" t="s">
        <v>79</v>
      </c>
      <c r="AV183" s="15" t="s">
        <v>131</v>
      </c>
      <c r="AW183" s="15" t="s">
        <v>31</v>
      </c>
      <c r="AX183" s="15" t="s">
        <v>82</v>
      </c>
      <c r="AY183" s="282" t="s">
        <v>124</v>
      </c>
    </row>
    <row r="184" s="2" customFormat="1" ht="16.5" customHeight="1">
      <c r="A184" s="38"/>
      <c r="B184" s="39"/>
      <c r="C184" s="283" t="s">
        <v>279</v>
      </c>
      <c r="D184" s="283" t="s">
        <v>178</v>
      </c>
      <c r="E184" s="284" t="s">
        <v>280</v>
      </c>
      <c r="F184" s="285" t="s">
        <v>281</v>
      </c>
      <c r="G184" s="286" t="s">
        <v>145</v>
      </c>
      <c r="H184" s="287">
        <v>26.800000000000001</v>
      </c>
      <c r="I184" s="288"/>
      <c r="J184" s="289">
        <f>ROUND(I184*H184,2)</f>
        <v>0</v>
      </c>
      <c r="K184" s="290"/>
      <c r="L184" s="291"/>
      <c r="M184" s="292" t="s">
        <v>1</v>
      </c>
      <c r="N184" s="293" t="s">
        <v>39</v>
      </c>
      <c r="O184" s="91"/>
      <c r="P184" s="246">
        <f>O184*H184</f>
        <v>0</v>
      </c>
      <c r="Q184" s="246">
        <v>0.0025899999999999999</v>
      </c>
      <c r="R184" s="246">
        <f>Q184*H184</f>
        <v>0.069412000000000001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79</v>
      </c>
      <c r="AT184" s="248" t="s">
        <v>178</v>
      </c>
      <c r="AU184" s="248" t="s">
        <v>79</v>
      </c>
      <c r="AY184" s="17" t="s">
        <v>124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82</v>
      </c>
      <c r="BK184" s="249">
        <f>ROUND(I184*H184,2)</f>
        <v>0</v>
      </c>
      <c r="BL184" s="17" t="s">
        <v>82</v>
      </c>
      <c r="BM184" s="248" t="s">
        <v>282</v>
      </c>
    </row>
    <row r="185" s="14" customFormat="1">
      <c r="A185" s="14"/>
      <c r="B185" s="261"/>
      <c r="C185" s="262"/>
      <c r="D185" s="252" t="s">
        <v>164</v>
      </c>
      <c r="E185" s="263" t="s">
        <v>1</v>
      </c>
      <c r="F185" s="264" t="s">
        <v>283</v>
      </c>
      <c r="G185" s="262"/>
      <c r="H185" s="265">
        <v>26.800000000000001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1" t="s">
        <v>164</v>
      </c>
      <c r="AU185" s="271" t="s">
        <v>79</v>
      </c>
      <c r="AV185" s="14" t="s">
        <v>79</v>
      </c>
      <c r="AW185" s="14" t="s">
        <v>31</v>
      </c>
      <c r="AX185" s="14" t="s">
        <v>74</v>
      </c>
      <c r="AY185" s="271" t="s">
        <v>124</v>
      </c>
    </row>
    <row r="186" s="15" customFormat="1">
      <c r="A186" s="15"/>
      <c r="B186" s="272"/>
      <c r="C186" s="273"/>
      <c r="D186" s="252" t="s">
        <v>164</v>
      </c>
      <c r="E186" s="274" t="s">
        <v>1</v>
      </c>
      <c r="F186" s="275" t="s">
        <v>169</v>
      </c>
      <c r="G186" s="273"/>
      <c r="H186" s="276">
        <v>26.800000000000001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2" t="s">
        <v>164</v>
      </c>
      <c r="AU186" s="282" t="s">
        <v>79</v>
      </c>
      <c r="AV186" s="15" t="s">
        <v>131</v>
      </c>
      <c r="AW186" s="15" t="s">
        <v>31</v>
      </c>
      <c r="AX186" s="15" t="s">
        <v>82</v>
      </c>
      <c r="AY186" s="282" t="s">
        <v>124</v>
      </c>
    </row>
    <row r="187" s="2" customFormat="1" ht="16.5" customHeight="1">
      <c r="A187" s="38"/>
      <c r="B187" s="39"/>
      <c r="C187" s="283" t="s">
        <v>284</v>
      </c>
      <c r="D187" s="283" t="s">
        <v>178</v>
      </c>
      <c r="E187" s="284" t="s">
        <v>285</v>
      </c>
      <c r="F187" s="285" t="s">
        <v>286</v>
      </c>
      <c r="G187" s="286" t="s">
        <v>225</v>
      </c>
      <c r="H187" s="287">
        <v>2</v>
      </c>
      <c r="I187" s="288"/>
      <c r="J187" s="289">
        <f>ROUND(I187*H187,2)</f>
        <v>0</v>
      </c>
      <c r="K187" s="290"/>
      <c r="L187" s="291"/>
      <c r="M187" s="292" t="s">
        <v>1</v>
      </c>
      <c r="N187" s="293" t="s">
        <v>39</v>
      </c>
      <c r="O187" s="91"/>
      <c r="P187" s="246">
        <f>O187*H187</f>
        <v>0</v>
      </c>
      <c r="Q187" s="246">
        <v>0.00088000000000000003</v>
      </c>
      <c r="R187" s="246">
        <f>Q187*H187</f>
        <v>0.0017600000000000001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79</v>
      </c>
      <c r="AT187" s="248" t="s">
        <v>178</v>
      </c>
      <c r="AU187" s="248" t="s">
        <v>79</v>
      </c>
      <c r="AY187" s="17" t="s">
        <v>124</v>
      </c>
      <c r="BE187" s="249">
        <f>IF(N187="základní",J187,0)</f>
        <v>0</v>
      </c>
      <c r="BF187" s="249">
        <f>IF(N187="snížená",J187,0)</f>
        <v>0</v>
      </c>
      <c r="BG187" s="249">
        <f>IF(N187="zákl. přenesená",J187,0)</f>
        <v>0</v>
      </c>
      <c r="BH187" s="249">
        <f>IF(N187="sníž. přenesená",J187,0)</f>
        <v>0</v>
      </c>
      <c r="BI187" s="249">
        <f>IF(N187="nulová",J187,0)</f>
        <v>0</v>
      </c>
      <c r="BJ187" s="17" t="s">
        <v>82</v>
      </c>
      <c r="BK187" s="249">
        <f>ROUND(I187*H187,2)</f>
        <v>0</v>
      </c>
      <c r="BL187" s="17" t="s">
        <v>82</v>
      </c>
      <c r="BM187" s="248" t="s">
        <v>287</v>
      </c>
    </row>
    <row r="188" s="2" customFormat="1" ht="16.5" customHeight="1">
      <c r="A188" s="38"/>
      <c r="B188" s="39"/>
      <c r="C188" s="283" t="s">
        <v>288</v>
      </c>
      <c r="D188" s="283" t="s">
        <v>178</v>
      </c>
      <c r="E188" s="284" t="s">
        <v>289</v>
      </c>
      <c r="F188" s="285" t="s">
        <v>290</v>
      </c>
      <c r="G188" s="286" t="s">
        <v>225</v>
      </c>
      <c r="H188" s="287">
        <v>1</v>
      </c>
      <c r="I188" s="288"/>
      <c r="J188" s="289">
        <f>ROUND(I188*H188,2)</f>
        <v>0</v>
      </c>
      <c r="K188" s="290"/>
      <c r="L188" s="291"/>
      <c r="M188" s="292" t="s">
        <v>1</v>
      </c>
      <c r="N188" s="293" t="s">
        <v>39</v>
      </c>
      <c r="O188" s="91"/>
      <c r="P188" s="246">
        <f>O188*H188</f>
        <v>0</v>
      </c>
      <c r="Q188" s="246">
        <v>0.00064999999999999997</v>
      </c>
      <c r="R188" s="246">
        <f>Q188*H188</f>
        <v>0.00064999999999999997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79</v>
      </c>
      <c r="AT188" s="248" t="s">
        <v>178</v>
      </c>
      <c r="AU188" s="248" t="s">
        <v>79</v>
      </c>
      <c r="AY188" s="17" t="s">
        <v>124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82</v>
      </c>
      <c r="BK188" s="249">
        <f>ROUND(I188*H188,2)</f>
        <v>0</v>
      </c>
      <c r="BL188" s="17" t="s">
        <v>82</v>
      </c>
      <c r="BM188" s="248" t="s">
        <v>291</v>
      </c>
    </row>
    <row r="189" s="2" customFormat="1" ht="16.5" customHeight="1">
      <c r="A189" s="38"/>
      <c r="B189" s="39"/>
      <c r="C189" s="283" t="s">
        <v>292</v>
      </c>
      <c r="D189" s="283" t="s">
        <v>178</v>
      </c>
      <c r="E189" s="284" t="s">
        <v>293</v>
      </c>
      <c r="F189" s="285" t="s">
        <v>294</v>
      </c>
      <c r="G189" s="286" t="s">
        <v>145</v>
      </c>
      <c r="H189" s="287">
        <v>12.68</v>
      </c>
      <c r="I189" s="288"/>
      <c r="J189" s="289">
        <f>ROUND(I189*H189,2)</f>
        <v>0</v>
      </c>
      <c r="K189" s="290"/>
      <c r="L189" s="291"/>
      <c r="M189" s="292" t="s">
        <v>1</v>
      </c>
      <c r="N189" s="293" t="s">
        <v>39</v>
      </c>
      <c r="O189" s="91"/>
      <c r="P189" s="246">
        <f>O189*H189</f>
        <v>0</v>
      </c>
      <c r="Q189" s="246">
        <v>0.0014</v>
      </c>
      <c r="R189" s="246">
        <f>Q189*H189</f>
        <v>0.017752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79</v>
      </c>
      <c r="AT189" s="248" t="s">
        <v>178</v>
      </c>
      <c r="AU189" s="248" t="s">
        <v>79</v>
      </c>
      <c r="AY189" s="17" t="s">
        <v>124</v>
      </c>
      <c r="BE189" s="249">
        <f>IF(N189="základní",J189,0)</f>
        <v>0</v>
      </c>
      <c r="BF189" s="249">
        <f>IF(N189="snížená",J189,0)</f>
        <v>0</v>
      </c>
      <c r="BG189" s="249">
        <f>IF(N189="zákl. přenesená",J189,0)</f>
        <v>0</v>
      </c>
      <c r="BH189" s="249">
        <f>IF(N189="sníž. přenesená",J189,0)</f>
        <v>0</v>
      </c>
      <c r="BI189" s="249">
        <f>IF(N189="nulová",J189,0)</f>
        <v>0</v>
      </c>
      <c r="BJ189" s="17" t="s">
        <v>82</v>
      </c>
      <c r="BK189" s="249">
        <f>ROUND(I189*H189,2)</f>
        <v>0</v>
      </c>
      <c r="BL189" s="17" t="s">
        <v>82</v>
      </c>
      <c r="BM189" s="248" t="s">
        <v>295</v>
      </c>
    </row>
    <row r="190" s="14" customFormat="1">
      <c r="A190" s="14"/>
      <c r="B190" s="261"/>
      <c r="C190" s="262"/>
      <c r="D190" s="252" t="s">
        <v>164</v>
      </c>
      <c r="E190" s="263" t="s">
        <v>1</v>
      </c>
      <c r="F190" s="264" t="s">
        <v>296</v>
      </c>
      <c r="G190" s="262"/>
      <c r="H190" s="265">
        <v>12.68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1" t="s">
        <v>164</v>
      </c>
      <c r="AU190" s="271" t="s">
        <v>79</v>
      </c>
      <c r="AV190" s="14" t="s">
        <v>79</v>
      </c>
      <c r="AW190" s="14" t="s">
        <v>31</v>
      </c>
      <c r="AX190" s="14" t="s">
        <v>74</v>
      </c>
      <c r="AY190" s="271" t="s">
        <v>124</v>
      </c>
    </row>
    <row r="191" s="15" customFormat="1">
      <c r="A191" s="15"/>
      <c r="B191" s="272"/>
      <c r="C191" s="273"/>
      <c r="D191" s="252" t="s">
        <v>164</v>
      </c>
      <c r="E191" s="274" t="s">
        <v>1</v>
      </c>
      <c r="F191" s="275" t="s">
        <v>169</v>
      </c>
      <c r="G191" s="273"/>
      <c r="H191" s="276">
        <v>12.68</v>
      </c>
      <c r="I191" s="277"/>
      <c r="J191" s="273"/>
      <c r="K191" s="273"/>
      <c r="L191" s="278"/>
      <c r="M191" s="279"/>
      <c r="N191" s="280"/>
      <c r="O191" s="280"/>
      <c r="P191" s="280"/>
      <c r="Q191" s="280"/>
      <c r="R191" s="280"/>
      <c r="S191" s="280"/>
      <c r="T191" s="281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82" t="s">
        <v>164</v>
      </c>
      <c r="AU191" s="282" t="s">
        <v>79</v>
      </c>
      <c r="AV191" s="15" t="s">
        <v>131</v>
      </c>
      <c r="AW191" s="15" t="s">
        <v>31</v>
      </c>
      <c r="AX191" s="15" t="s">
        <v>82</v>
      </c>
      <c r="AY191" s="282" t="s">
        <v>124</v>
      </c>
    </row>
    <row r="192" s="2" customFormat="1" ht="16.5" customHeight="1">
      <c r="A192" s="38"/>
      <c r="B192" s="39"/>
      <c r="C192" s="283" t="s">
        <v>297</v>
      </c>
      <c r="D192" s="283" t="s">
        <v>178</v>
      </c>
      <c r="E192" s="284" t="s">
        <v>298</v>
      </c>
      <c r="F192" s="285" t="s">
        <v>299</v>
      </c>
      <c r="G192" s="286" t="s">
        <v>225</v>
      </c>
      <c r="H192" s="287">
        <v>2</v>
      </c>
      <c r="I192" s="288"/>
      <c r="J192" s="289">
        <f>ROUND(I192*H192,2)</f>
        <v>0</v>
      </c>
      <c r="K192" s="290"/>
      <c r="L192" s="291"/>
      <c r="M192" s="292" t="s">
        <v>1</v>
      </c>
      <c r="N192" s="293" t="s">
        <v>39</v>
      </c>
      <c r="O192" s="91"/>
      <c r="P192" s="246">
        <f>O192*H192</f>
        <v>0</v>
      </c>
      <c r="Q192" s="246">
        <v>0.00034000000000000002</v>
      </c>
      <c r="R192" s="246">
        <f>Q192*H192</f>
        <v>0.00068000000000000005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79</v>
      </c>
      <c r="AT192" s="248" t="s">
        <v>178</v>
      </c>
      <c r="AU192" s="248" t="s">
        <v>79</v>
      </c>
      <c r="AY192" s="17" t="s">
        <v>124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82</v>
      </c>
      <c r="BK192" s="249">
        <f>ROUND(I192*H192,2)</f>
        <v>0</v>
      </c>
      <c r="BL192" s="17" t="s">
        <v>82</v>
      </c>
      <c r="BM192" s="248" t="s">
        <v>300</v>
      </c>
    </row>
    <row r="193" s="2" customFormat="1" ht="16.5" customHeight="1">
      <c r="A193" s="38"/>
      <c r="B193" s="39"/>
      <c r="C193" s="283" t="s">
        <v>301</v>
      </c>
      <c r="D193" s="283" t="s">
        <v>178</v>
      </c>
      <c r="E193" s="284" t="s">
        <v>302</v>
      </c>
      <c r="F193" s="285" t="s">
        <v>303</v>
      </c>
      <c r="G193" s="286" t="s">
        <v>225</v>
      </c>
      <c r="H193" s="287">
        <v>2</v>
      </c>
      <c r="I193" s="288"/>
      <c r="J193" s="289">
        <f>ROUND(I193*H193,2)</f>
        <v>0</v>
      </c>
      <c r="K193" s="290"/>
      <c r="L193" s="291"/>
      <c r="M193" s="292" t="s">
        <v>1</v>
      </c>
      <c r="N193" s="293" t="s">
        <v>39</v>
      </c>
      <c r="O193" s="91"/>
      <c r="P193" s="246">
        <f>O193*H193</f>
        <v>0</v>
      </c>
      <c r="Q193" s="246">
        <v>0.00027999999999999998</v>
      </c>
      <c r="R193" s="246">
        <f>Q193*H193</f>
        <v>0.00055999999999999995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79</v>
      </c>
      <c r="AT193" s="248" t="s">
        <v>178</v>
      </c>
      <c r="AU193" s="248" t="s">
        <v>79</v>
      </c>
      <c r="AY193" s="17" t="s">
        <v>124</v>
      </c>
      <c r="BE193" s="249">
        <f>IF(N193="základní",J193,0)</f>
        <v>0</v>
      </c>
      <c r="BF193" s="249">
        <f>IF(N193="snížená",J193,0)</f>
        <v>0</v>
      </c>
      <c r="BG193" s="249">
        <f>IF(N193="zákl. přenesená",J193,0)</f>
        <v>0</v>
      </c>
      <c r="BH193" s="249">
        <f>IF(N193="sníž. přenesená",J193,0)</f>
        <v>0</v>
      </c>
      <c r="BI193" s="249">
        <f>IF(N193="nulová",J193,0)</f>
        <v>0</v>
      </c>
      <c r="BJ193" s="17" t="s">
        <v>82</v>
      </c>
      <c r="BK193" s="249">
        <f>ROUND(I193*H193,2)</f>
        <v>0</v>
      </c>
      <c r="BL193" s="17" t="s">
        <v>82</v>
      </c>
      <c r="BM193" s="248" t="s">
        <v>304</v>
      </c>
    </row>
    <row r="194" s="2" customFormat="1" ht="16.5" customHeight="1">
      <c r="A194" s="38"/>
      <c r="B194" s="39"/>
      <c r="C194" s="283" t="s">
        <v>305</v>
      </c>
      <c r="D194" s="283" t="s">
        <v>178</v>
      </c>
      <c r="E194" s="284" t="s">
        <v>306</v>
      </c>
      <c r="F194" s="285" t="s">
        <v>307</v>
      </c>
      <c r="G194" s="286" t="s">
        <v>225</v>
      </c>
      <c r="H194" s="287">
        <v>6</v>
      </c>
      <c r="I194" s="288"/>
      <c r="J194" s="289">
        <f>ROUND(I194*H194,2)</f>
        <v>0</v>
      </c>
      <c r="K194" s="290"/>
      <c r="L194" s="291"/>
      <c r="M194" s="292" t="s">
        <v>1</v>
      </c>
      <c r="N194" s="293" t="s">
        <v>39</v>
      </c>
      <c r="O194" s="91"/>
      <c r="P194" s="246">
        <f>O194*H194</f>
        <v>0</v>
      </c>
      <c r="Q194" s="246">
        <v>0.00025999999999999998</v>
      </c>
      <c r="R194" s="246">
        <f>Q194*H194</f>
        <v>0.0015599999999999998</v>
      </c>
      <c r="S194" s="246">
        <v>0</v>
      </c>
      <c r="T194" s="24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8" t="s">
        <v>79</v>
      </c>
      <c r="AT194" s="248" t="s">
        <v>178</v>
      </c>
      <c r="AU194" s="248" t="s">
        <v>79</v>
      </c>
      <c r="AY194" s="17" t="s">
        <v>124</v>
      </c>
      <c r="BE194" s="249">
        <f>IF(N194="základní",J194,0)</f>
        <v>0</v>
      </c>
      <c r="BF194" s="249">
        <f>IF(N194="snížená",J194,0)</f>
        <v>0</v>
      </c>
      <c r="BG194" s="249">
        <f>IF(N194="zákl. přenesená",J194,0)</f>
        <v>0</v>
      </c>
      <c r="BH194" s="249">
        <f>IF(N194="sníž. přenesená",J194,0)</f>
        <v>0</v>
      </c>
      <c r="BI194" s="249">
        <f>IF(N194="nulová",J194,0)</f>
        <v>0</v>
      </c>
      <c r="BJ194" s="17" t="s">
        <v>82</v>
      </c>
      <c r="BK194" s="249">
        <f>ROUND(I194*H194,2)</f>
        <v>0</v>
      </c>
      <c r="BL194" s="17" t="s">
        <v>82</v>
      </c>
      <c r="BM194" s="248" t="s">
        <v>308</v>
      </c>
    </row>
    <row r="195" s="2" customFormat="1" ht="16.5" customHeight="1">
      <c r="A195" s="38"/>
      <c r="B195" s="39"/>
      <c r="C195" s="283" t="s">
        <v>309</v>
      </c>
      <c r="D195" s="283" t="s">
        <v>178</v>
      </c>
      <c r="E195" s="284" t="s">
        <v>310</v>
      </c>
      <c r="F195" s="285" t="s">
        <v>311</v>
      </c>
      <c r="G195" s="286" t="s">
        <v>225</v>
      </c>
      <c r="H195" s="287">
        <v>2</v>
      </c>
      <c r="I195" s="288"/>
      <c r="J195" s="289">
        <f>ROUND(I195*H195,2)</f>
        <v>0</v>
      </c>
      <c r="K195" s="290"/>
      <c r="L195" s="291"/>
      <c r="M195" s="292" t="s">
        <v>1</v>
      </c>
      <c r="N195" s="293" t="s">
        <v>39</v>
      </c>
      <c r="O195" s="91"/>
      <c r="P195" s="246">
        <f>O195*H195</f>
        <v>0</v>
      </c>
      <c r="Q195" s="246">
        <v>0.00022000000000000001</v>
      </c>
      <c r="R195" s="246">
        <f>Q195*H195</f>
        <v>0.00044000000000000002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79</v>
      </c>
      <c r="AT195" s="248" t="s">
        <v>178</v>
      </c>
      <c r="AU195" s="248" t="s">
        <v>79</v>
      </c>
      <c r="AY195" s="17" t="s">
        <v>124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82</v>
      </c>
      <c r="BK195" s="249">
        <f>ROUND(I195*H195,2)</f>
        <v>0</v>
      </c>
      <c r="BL195" s="17" t="s">
        <v>82</v>
      </c>
      <c r="BM195" s="248" t="s">
        <v>312</v>
      </c>
    </row>
    <row r="196" s="2" customFormat="1" ht="21.75" customHeight="1">
      <c r="A196" s="38"/>
      <c r="B196" s="39"/>
      <c r="C196" s="283" t="s">
        <v>313</v>
      </c>
      <c r="D196" s="283" t="s">
        <v>178</v>
      </c>
      <c r="E196" s="284" t="s">
        <v>314</v>
      </c>
      <c r="F196" s="285" t="s">
        <v>315</v>
      </c>
      <c r="G196" s="286" t="s">
        <v>225</v>
      </c>
      <c r="H196" s="287">
        <v>2</v>
      </c>
      <c r="I196" s="288"/>
      <c r="J196" s="289">
        <f>ROUND(I196*H196,2)</f>
        <v>0</v>
      </c>
      <c r="K196" s="290"/>
      <c r="L196" s="291"/>
      <c r="M196" s="292" t="s">
        <v>1</v>
      </c>
      <c r="N196" s="293" t="s">
        <v>39</v>
      </c>
      <c r="O196" s="91"/>
      <c r="P196" s="246">
        <f>O196*H196</f>
        <v>0</v>
      </c>
      <c r="Q196" s="246">
        <v>0.00050000000000000001</v>
      </c>
      <c r="R196" s="246">
        <f>Q196*H196</f>
        <v>0.001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79</v>
      </c>
      <c r="AT196" s="248" t="s">
        <v>178</v>
      </c>
      <c r="AU196" s="248" t="s">
        <v>79</v>
      </c>
      <c r="AY196" s="17" t="s">
        <v>124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82</v>
      </c>
      <c r="BK196" s="249">
        <f>ROUND(I196*H196,2)</f>
        <v>0</v>
      </c>
      <c r="BL196" s="17" t="s">
        <v>82</v>
      </c>
      <c r="BM196" s="248" t="s">
        <v>316</v>
      </c>
    </row>
    <row r="197" s="2" customFormat="1" ht="21.75" customHeight="1">
      <c r="A197" s="38"/>
      <c r="B197" s="39"/>
      <c r="C197" s="283" t="s">
        <v>317</v>
      </c>
      <c r="D197" s="283" t="s">
        <v>178</v>
      </c>
      <c r="E197" s="284" t="s">
        <v>318</v>
      </c>
      <c r="F197" s="285" t="s">
        <v>319</v>
      </c>
      <c r="G197" s="286" t="s">
        <v>145</v>
      </c>
      <c r="H197" s="287">
        <v>35</v>
      </c>
      <c r="I197" s="288"/>
      <c r="J197" s="289">
        <f>ROUND(I197*H197,2)</f>
        <v>0</v>
      </c>
      <c r="K197" s="290"/>
      <c r="L197" s="291"/>
      <c r="M197" s="292" t="s">
        <v>1</v>
      </c>
      <c r="N197" s="293" t="s">
        <v>39</v>
      </c>
      <c r="O197" s="91"/>
      <c r="P197" s="246">
        <f>O197*H197</f>
        <v>0</v>
      </c>
      <c r="Q197" s="246">
        <v>0.00027</v>
      </c>
      <c r="R197" s="246">
        <f>Q197*H197</f>
        <v>0.0094500000000000001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79</v>
      </c>
      <c r="AT197" s="248" t="s">
        <v>178</v>
      </c>
      <c r="AU197" s="248" t="s">
        <v>79</v>
      </c>
      <c r="AY197" s="17" t="s">
        <v>124</v>
      </c>
      <c r="BE197" s="249">
        <f>IF(N197="základní",J197,0)</f>
        <v>0</v>
      </c>
      <c r="BF197" s="249">
        <f>IF(N197="snížená",J197,0)</f>
        <v>0</v>
      </c>
      <c r="BG197" s="249">
        <f>IF(N197="zákl. přenesená",J197,0)</f>
        <v>0</v>
      </c>
      <c r="BH197" s="249">
        <f>IF(N197="sníž. přenesená",J197,0)</f>
        <v>0</v>
      </c>
      <c r="BI197" s="249">
        <f>IF(N197="nulová",J197,0)</f>
        <v>0</v>
      </c>
      <c r="BJ197" s="17" t="s">
        <v>82</v>
      </c>
      <c r="BK197" s="249">
        <f>ROUND(I197*H197,2)</f>
        <v>0</v>
      </c>
      <c r="BL197" s="17" t="s">
        <v>82</v>
      </c>
      <c r="BM197" s="248" t="s">
        <v>320</v>
      </c>
    </row>
    <row r="198" s="14" customFormat="1">
      <c r="A198" s="14"/>
      <c r="B198" s="261"/>
      <c r="C198" s="262"/>
      <c r="D198" s="252" t="s">
        <v>164</v>
      </c>
      <c r="E198" s="263" t="s">
        <v>1</v>
      </c>
      <c r="F198" s="264" t="s">
        <v>292</v>
      </c>
      <c r="G198" s="262"/>
      <c r="H198" s="265">
        <v>35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164</v>
      </c>
      <c r="AU198" s="271" t="s">
        <v>79</v>
      </c>
      <c r="AV198" s="14" t="s">
        <v>79</v>
      </c>
      <c r="AW198" s="14" t="s">
        <v>31</v>
      </c>
      <c r="AX198" s="14" t="s">
        <v>82</v>
      </c>
      <c r="AY198" s="271" t="s">
        <v>124</v>
      </c>
    </row>
    <row r="199" s="2" customFormat="1" ht="21.75" customHeight="1">
      <c r="A199" s="38"/>
      <c r="B199" s="39"/>
      <c r="C199" s="283" t="s">
        <v>321</v>
      </c>
      <c r="D199" s="283" t="s">
        <v>178</v>
      </c>
      <c r="E199" s="284" t="s">
        <v>322</v>
      </c>
      <c r="F199" s="285" t="s">
        <v>323</v>
      </c>
      <c r="G199" s="286" t="s">
        <v>225</v>
      </c>
      <c r="H199" s="287">
        <v>1</v>
      </c>
      <c r="I199" s="288"/>
      <c r="J199" s="289">
        <f>ROUND(I199*H199,2)</f>
        <v>0</v>
      </c>
      <c r="K199" s="290"/>
      <c r="L199" s="291"/>
      <c r="M199" s="292" t="s">
        <v>1</v>
      </c>
      <c r="N199" s="293" t="s">
        <v>39</v>
      </c>
      <c r="O199" s="91"/>
      <c r="P199" s="246">
        <f>O199*H199</f>
        <v>0</v>
      </c>
      <c r="Q199" s="246">
        <v>0.00011</v>
      </c>
      <c r="R199" s="246">
        <f>Q199*H199</f>
        <v>0.00011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79</v>
      </c>
      <c r="AT199" s="248" t="s">
        <v>178</v>
      </c>
      <c r="AU199" s="248" t="s">
        <v>79</v>
      </c>
      <c r="AY199" s="17" t="s">
        <v>124</v>
      </c>
      <c r="BE199" s="249">
        <f>IF(N199="základní",J199,0)</f>
        <v>0</v>
      </c>
      <c r="BF199" s="249">
        <f>IF(N199="snížená",J199,0)</f>
        <v>0</v>
      </c>
      <c r="BG199" s="249">
        <f>IF(N199="zákl. přenesená",J199,0)</f>
        <v>0</v>
      </c>
      <c r="BH199" s="249">
        <f>IF(N199="sníž. přenesená",J199,0)</f>
        <v>0</v>
      </c>
      <c r="BI199" s="249">
        <f>IF(N199="nulová",J199,0)</f>
        <v>0</v>
      </c>
      <c r="BJ199" s="17" t="s">
        <v>82</v>
      </c>
      <c r="BK199" s="249">
        <f>ROUND(I199*H199,2)</f>
        <v>0</v>
      </c>
      <c r="BL199" s="17" t="s">
        <v>82</v>
      </c>
      <c r="BM199" s="248" t="s">
        <v>324</v>
      </c>
    </row>
    <row r="200" s="2" customFormat="1" ht="16.5" customHeight="1">
      <c r="A200" s="38"/>
      <c r="B200" s="39"/>
      <c r="C200" s="283" t="s">
        <v>325</v>
      </c>
      <c r="D200" s="283" t="s">
        <v>178</v>
      </c>
      <c r="E200" s="284" t="s">
        <v>326</v>
      </c>
      <c r="F200" s="285" t="s">
        <v>327</v>
      </c>
      <c r="G200" s="286" t="s">
        <v>225</v>
      </c>
      <c r="H200" s="287">
        <v>1</v>
      </c>
      <c r="I200" s="288"/>
      <c r="J200" s="289">
        <f>ROUND(I200*H200,2)</f>
        <v>0</v>
      </c>
      <c r="K200" s="290"/>
      <c r="L200" s="291"/>
      <c r="M200" s="292" t="s">
        <v>1</v>
      </c>
      <c r="N200" s="293" t="s">
        <v>39</v>
      </c>
      <c r="O200" s="91"/>
      <c r="P200" s="246">
        <f>O200*H200</f>
        <v>0</v>
      </c>
      <c r="Q200" s="246">
        <v>0.00017000000000000001</v>
      </c>
      <c r="R200" s="246">
        <f>Q200*H200</f>
        <v>0.00017000000000000001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79</v>
      </c>
      <c r="AT200" s="248" t="s">
        <v>178</v>
      </c>
      <c r="AU200" s="248" t="s">
        <v>79</v>
      </c>
      <c r="AY200" s="17" t="s">
        <v>124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82</v>
      </c>
      <c r="BK200" s="249">
        <f>ROUND(I200*H200,2)</f>
        <v>0</v>
      </c>
      <c r="BL200" s="17" t="s">
        <v>82</v>
      </c>
      <c r="BM200" s="248" t="s">
        <v>328</v>
      </c>
    </row>
    <row r="201" s="2" customFormat="1" ht="16.5" customHeight="1">
      <c r="A201" s="38"/>
      <c r="B201" s="39"/>
      <c r="C201" s="283" t="s">
        <v>329</v>
      </c>
      <c r="D201" s="283" t="s">
        <v>178</v>
      </c>
      <c r="E201" s="284" t="s">
        <v>330</v>
      </c>
      <c r="F201" s="285" t="s">
        <v>331</v>
      </c>
      <c r="G201" s="286" t="s">
        <v>225</v>
      </c>
      <c r="H201" s="287">
        <v>2</v>
      </c>
      <c r="I201" s="288"/>
      <c r="J201" s="289">
        <f>ROUND(I201*H201,2)</f>
        <v>0</v>
      </c>
      <c r="K201" s="290"/>
      <c r="L201" s="291"/>
      <c r="M201" s="292" t="s">
        <v>1</v>
      </c>
      <c r="N201" s="293" t="s">
        <v>39</v>
      </c>
      <c r="O201" s="91"/>
      <c r="P201" s="246">
        <f>O201*H201</f>
        <v>0</v>
      </c>
      <c r="Q201" s="246">
        <v>8.0000000000000007E-05</v>
      </c>
      <c r="R201" s="246">
        <f>Q201*H201</f>
        <v>0.00016000000000000001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79</v>
      </c>
      <c r="AT201" s="248" t="s">
        <v>178</v>
      </c>
      <c r="AU201" s="248" t="s">
        <v>79</v>
      </c>
      <c r="AY201" s="17" t="s">
        <v>124</v>
      </c>
      <c r="BE201" s="249">
        <f>IF(N201="základní",J201,0)</f>
        <v>0</v>
      </c>
      <c r="BF201" s="249">
        <f>IF(N201="snížená",J201,0)</f>
        <v>0</v>
      </c>
      <c r="BG201" s="249">
        <f>IF(N201="zákl. přenesená",J201,0)</f>
        <v>0</v>
      </c>
      <c r="BH201" s="249">
        <f>IF(N201="sníž. přenesená",J201,0)</f>
        <v>0</v>
      </c>
      <c r="BI201" s="249">
        <f>IF(N201="nulová",J201,0)</f>
        <v>0</v>
      </c>
      <c r="BJ201" s="17" t="s">
        <v>82</v>
      </c>
      <c r="BK201" s="249">
        <f>ROUND(I201*H201,2)</f>
        <v>0</v>
      </c>
      <c r="BL201" s="17" t="s">
        <v>82</v>
      </c>
      <c r="BM201" s="248" t="s">
        <v>332</v>
      </c>
    </row>
    <row r="202" s="2" customFormat="1" ht="21.75" customHeight="1">
      <c r="A202" s="38"/>
      <c r="B202" s="39"/>
      <c r="C202" s="283" t="s">
        <v>333</v>
      </c>
      <c r="D202" s="283" t="s">
        <v>178</v>
      </c>
      <c r="E202" s="284" t="s">
        <v>334</v>
      </c>
      <c r="F202" s="285" t="s">
        <v>335</v>
      </c>
      <c r="G202" s="286" t="s">
        <v>225</v>
      </c>
      <c r="H202" s="287">
        <v>2</v>
      </c>
      <c r="I202" s="288"/>
      <c r="J202" s="289">
        <f>ROUND(I202*H202,2)</f>
        <v>0</v>
      </c>
      <c r="K202" s="290"/>
      <c r="L202" s="291"/>
      <c r="M202" s="292" t="s">
        <v>1</v>
      </c>
      <c r="N202" s="293" t="s">
        <v>39</v>
      </c>
      <c r="O202" s="91"/>
      <c r="P202" s="246">
        <f>O202*H202</f>
        <v>0</v>
      </c>
      <c r="Q202" s="246">
        <v>0.00025999999999999998</v>
      </c>
      <c r="R202" s="246">
        <f>Q202*H202</f>
        <v>0.00051999999999999995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79</v>
      </c>
      <c r="AT202" s="248" t="s">
        <v>178</v>
      </c>
      <c r="AU202" s="248" t="s">
        <v>79</v>
      </c>
      <c r="AY202" s="17" t="s">
        <v>124</v>
      </c>
      <c r="BE202" s="249">
        <f>IF(N202="základní",J202,0)</f>
        <v>0</v>
      </c>
      <c r="BF202" s="249">
        <f>IF(N202="snížená",J202,0)</f>
        <v>0</v>
      </c>
      <c r="BG202" s="249">
        <f>IF(N202="zákl. přenesená",J202,0)</f>
        <v>0</v>
      </c>
      <c r="BH202" s="249">
        <f>IF(N202="sníž. přenesená",J202,0)</f>
        <v>0</v>
      </c>
      <c r="BI202" s="249">
        <f>IF(N202="nulová",J202,0)</f>
        <v>0</v>
      </c>
      <c r="BJ202" s="17" t="s">
        <v>82</v>
      </c>
      <c r="BK202" s="249">
        <f>ROUND(I202*H202,2)</f>
        <v>0</v>
      </c>
      <c r="BL202" s="17" t="s">
        <v>82</v>
      </c>
      <c r="BM202" s="248" t="s">
        <v>336</v>
      </c>
    </row>
    <row r="203" s="2" customFormat="1" ht="21.75" customHeight="1">
      <c r="A203" s="38"/>
      <c r="B203" s="39"/>
      <c r="C203" s="283" t="s">
        <v>337</v>
      </c>
      <c r="D203" s="283" t="s">
        <v>178</v>
      </c>
      <c r="E203" s="284" t="s">
        <v>334</v>
      </c>
      <c r="F203" s="285" t="s">
        <v>335</v>
      </c>
      <c r="G203" s="286" t="s">
        <v>225</v>
      </c>
      <c r="H203" s="287">
        <v>2</v>
      </c>
      <c r="I203" s="288"/>
      <c r="J203" s="289">
        <f>ROUND(I203*H203,2)</f>
        <v>0</v>
      </c>
      <c r="K203" s="290"/>
      <c r="L203" s="291"/>
      <c r="M203" s="292" t="s">
        <v>1</v>
      </c>
      <c r="N203" s="293" t="s">
        <v>39</v>
      </c>
      <c r="O203" s="91"/>
      <c r="P203" s="246">
        <f>O203*H203</f>
        <v>0</v>
      </c>
      <c r="Q203" s="246">
        <v>0.00025999999999999998</v>
      </c>
      <c r="R203" s="246">
        <f>Q203*H203</f>
        <v>0.00051999999999999995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79</v>
      </c>
      <c r="AT203" s="248" t="s">
        <v>178</v>
      </c>
      <c r="AU203" s="248" t="s">
        <v>79</v>
      </c>
      <c r="AY203" s="17" t="s">
        <v>124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82</v>
      </c>
      <c r="BK203" s="249">
        <f>ROUND(I203*H203,2)</f>
        <v>0</v>
      </c>
      <c r="BL203" s="17" t="s">
        <v>82</v>
      </c>
      <c r="BM203" s="248" t="s">
        <v>338</v>
      </c>
    </row>
    <row r="204" s="2" customFormat="1" ht="21.75" customHeight="1">
      <c r="A204" s="38"/>
      <c r="B204" s="39"/>
      <c r="C204" s="283" t="s">
        <v>339</v>
      </c>
      <c r="D204" s="283" t="s">
        <v>178</v>
      </c>
      <c r="E204" s="284" t="s">
        <v>340</v>
      </c>
      <c r="F204" s="285" t="s">
        <v>341</v>
      </c>
      <c r="G204" s="286" t="s">
        <v>225</v>
      </c>
      <c r="H204" s="287">
        <v>1</v>
      </c>
      <c r="I204" s="288"/>
      <c r="J204" s="289">
        <f>ROUND(I204*H204,2)</f>
        <v>0</v>
      </c>
      <c r="K204" s="290"/>
      <c r="L204" s="291"/>
      <c r="M204" s="292" t="s">
        <v>1</v>
      </c>
      <c r="N204" s="293" t="s">
        <v>39</v>
      </c>
      <c r="O204" s="91"/>
      <c r="P204" s="246">
        <f>O204*H204</f>
        <v>0</v>
      </c>
      <c r="Q204" s="246">
        <v>0.00088000000000000003</v>
      </c>
      <c r="R204" s="246">
        <f>Q204*H204</f>
        <v>0.00088000000000000003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79</v>
      </c>
      <c r="AT204" s="248" t="s">
        <v>178</v>
      </c>
      <c r="AU204" s="248" t="s">
        <v>79</v>
      </c>
      <c r="AY204" s="17" t="s">
        <v>124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82</v>
      </c>
      <c r="BK204" s="249">
        <f>ROUND(I204*H204,2)</f>
        <v>0</v>
      </c>
      <c r="BL204" s="17" t="s">
        <v>82</v>
      </c>
      <c r="BM204" s="248" t="s">
        <v>342</v>
      </c>
    </row>
    <row r="205" s="2" customFormat="1" ht="21.75" customHeight="1">
      <c r="A205" s="38"/>
      <c r="B205" s="39"/>
      <c r="C205" s="283" t="s">
        <v>343</v>
      </c>
      <c r="D205" s="283" t="s">
        <v>178</v>
      </c>
      <c r="E205" s="284" t="s">
        <v>344</v>
      </c>
      <c r="F205" s="285" t="s">
        <v>345</v>
      </c>
      <c r="G205" s="286" t="s">
        <v>225</v>
      </c>
      <c r="H205" s="287">
        <v>2</v>
      </c>
      <c r="I205" s="288"/>
      <c r="J205" s="289">
        <f>ROUND(I205*H205,2)</f>
        <v>0</v>
      </c>
      <c r="K205" s="290"/>
      <c r="L205" s="291"/>
      <c r="M205" s="292" t="s">
        <v>1</v>
      </c>
      <c r="N205" s="293" t="s">
        <v>39</v>
      </c>
      <c r="O205" s="91"/>
      <c r="P205" s="246">
        <f>O205*H205</f>
        <v>0</v>
      </c>
      <c r="Q205" s="246">
        <v>0.00052999999999999998</v>
      </c>
      <c r="R205" s="246">
        <f>Q205*H205</f>
        <v>0.00106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79</v>
      </c>
      <c r="AT205" s="248" t="s">
        <v>178</v>
      </c>
      <c r="AU205" s="248" t="s">
        <v>79</v>
      </c>
      <c r="AY205" s="17" t="s">
        <v>124</v>
      </c>
      <c r="BE205" s="249">
        <f>IF(N205="základní",J205,0)</f>
        <v>0</v>
      </c>
      <c r="BF205" s="249">
        <f>IF(N205="snížená",J205,0)</f>
        <v>0</v>
      </c>
      <c r="BG205" s="249">
        <f>IF(N205="zákl. přenesená",J205,0)</f>
        <v>0</v>
      </c>
      <c r="BH205" s="249">
        <f>IF(N205="sníž. přenesená",J205,0)</f>
        <v>0</v>
      </c>
      <c r="BI205" s="249">
        <f>IF(N205="nulová",J205,0)</f>
        <v>0</v>
      </c>
      <c r="BJ205" s="17" t="s">
        <v>82</v>
      </c>
      <c r="BK205" s="249">
        <f>ROUND(I205*H205,2)</f>
        <v>0</v>
      </c>
      <c r="BL205" s="17" t="s">
        <v>82</v>
      </c>
      <c r="BM205" s="248" t="s">
        <v>346</v>
      </c>
    </row>
    <row r="206" s="2" customFormat="1" ht="21.75" customHeight="1">
      <c r="A206" s="38"/>
      <c r="B206" s="39"/>
      <c r="C206" s="283" t="s">
        <v>347</v>
      </c>
      <c r="D206" s="283" t="s">
        <v>178</v>
      </c>
      <c r="E206" s="284" t="s">
        <v>348</v>
      </c>
      <c r="F206" s="285" t="s">
        <v>349</v>
      </c>
      <c r="G206" s="286" t="s">
        <v>225</v>
      </c>
      <c r="H206" s="287">
        <v>2</v>
      </c>
      <c r="I206" s="288"/>
      <c r="J206" s="289">
        <f>ROUND(I206*H206,2)</f>
        <v>0</v>
      </c>
      <c r="K206" s="290"/>
      <c r="L206" s="291"/>
      <c r="M206" s="292" t="s">
        <v>1</v>
      </c>
      <c r="N206" s="293" t="s">
        <v>39</v>
      </c>
      <c r="O206" s="91"/>
      <c r="P206" s="246">
        <f>O206*H206</f>
        <v>0</v>
      </c>
      <c r="Q206" s="246">
        <v>0.065000000000000002</v>
      </c>
      <c r="R206" s="246">
        <f>Q206*H206</f>
        <v>0.13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79</v>
      </c>
      <c r="AT206" s="248" t="s">
        <v>178</v>
      </c>
      <c r="AU206" s="248" t="s">
        <v>79</v>
      </c>
      <c r="AY206" s="17" t="s">
        <v>124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82</v>
      </c>
      <c r="BK206" s="249">
        <f>ROUND(I206*H206,2)</f>
        <v>0</v>
      </c>
      <c r="BL206" s="17" t="s">
        <v>82</v>
      </c>
      <c r="BM206" s="248" t="s">
        <v>350</v>
      </c>
    </row>
    <row r="207" s="2" customFormat="1" ht="21.75" customHeight="1">
      <c r="A207" s="38"/>
      <c r="B207" s="39"/>
      <c r="C207" s="283" t="s">
        <v>351</v>
      </c>
      <c r="D207" s="283" t="s">
        <v>178</v>
      </c>
      <c r="E207" s="284" t="s">
        <v>352</v>
      </c>
      <c r="F207" s="285" t="s">
        <v>353</v>
      </c>
      <c r="G207" s="286" t="s">
        <v>225</v>
      </c>
      <c r="H207" s="287">
        <v>2</v>
      </c>
      <c r="I207" s="288"/>
      <c r="J207" s="289">
        <f>ROUND(I207*H207,2)</f>
        <v>0</v>
      </c>
      <c r="K207" s="290"/>
      <c r="L207" s="291"/>
      <c r="M207" s="292" t="s">
        <v>1</v>
      </c>
      <c r="N207" s="293" t="s">
        <v>39</v>
      </c>
      <c r="O207" s="91"/>
      <c r="P207" s="246">
        <f>O207*H207</f>
        <v>0</v>
      </c>
      <c r="Q207" s="246">
        <v>0.0044999999999999997</v>
      </c>
      <c r="R207" s="246">
        <f>Q207*H207</f>
        <v>0.0089999999999999993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79</v>
      </c>
      <c r="AT207" s="248" t="s">
        <v>178</v>
      </c>
      <c r="AU207" s="248" t="s">
        <v>79</v>
      </c>
      <c r="AY207" s="17" t="s">
        <v>124</v>
      </c>
      <c r="BE207" s="249">
        <f>IF(N207="základní",J207,0)</f>
        <v>0</v>
      </c>
      <c r="BF207" s="249">
        <f>IF(N207="snížená",J207,0)</f>
        <v>0</v>
      </c>
      <c r="BG207" s="249">
        <f>IF(N207="zákl. přenesená",J207,0)</f>
        <v>0</v>
      </c>
      <c r="BH207" s="249">
        <f>IF(N207="sníž. přenesená",J207,0)</f>
        <v>0</v>
      </c>
      <c r="BI207" s="249">
        <f>IF(N207="nulová",J207,0)</f>
        <v>0</v>
      </c>
      <c r="BJ207" s="17" t="s">
        <v>82</v>
      </c>
      <c r="BK207" s="249">
        <f>ROUND(I207*H207,2)</f>
        <v>0</v>
      </c>
      <c r="BL207" s="17" t="s">
        <v>82</v>
      </c>
      <c r="BM207" s="248" t="s">
        <v>354</v>
      </c>
    </row>
    <row r="208" s="2" customFormat="1" ht="16.5" customHeight="1">
      <c r="A208" s="38"/>
      <c r="B208" s="39"/>
      <c r="C208" s="283" t="s">
        <v>355</v>
      </c>
      <c r="D208" s="283" t="s">
        <v>178</v>
      </c>
      <c r="E208" s="284" t="s">
        <v>356</v>
      </c>
      <c r="F208" s="285" t="s">
        <v>357</v>
      </c>
      <c r="G208" s="286" t="s">
        <v>225</v>
      </c>
      <c r="H208" s="287">
        <v>2</v>
      </c>
      <c r="I208" s="288"/>
      <c r="J208" s="289">
        <f>ROUND(I208*H208,2)</f>
        <v>0</v>
      </c>
      <c r="K208" s="290"/>
      <c r="L208" s="291"/>
      <c r="M208" s="292" t="s">
        <v>1</v>
      </c>
      <c r="N208" s="293" t="s">
        <v>39</v>
      </c>
      <c r="O208" s="91"/>
      <c r="P208" s="246">
        <f>O208*H208</f>
        <v>0</v>
      </c>
      <c r="Q208" s="246">
        <v>0.0011000000000000001</v>
      </c>
      <c r="R208" s="246">
        <f>Q208*H208</f>
        <v>0.0022000000000000001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79</v>
      </c>
      <c r="AT208" s="248" t="s">
        <v>178</v>
      </c>
      <c r="AU208" s="248" t="s">
        <v>79</v>
      </c>
      <c r="AY208" s="17" t="s">
        <v>124</v>
      </c>
      <c r="BE208" s="249">
        <f>IF(N208="základní",J208,0)</f>
        <v>0</v>
      </c>
      <c r="BF208" s="249">
        <f>IF(N208="snížená",J208,0)</f>
        <v>0</v>
      </c>
      <c r="BG208" s="249">
        <f>IF(N208="zákl. přenesená",J208,0)</f>
        <v>0</v>
      </c>
      <c r="BH208" s="249">
        <f>IF(N208="sníž. přenesená",J208,0)</f>
        <v>0</v>
      </c>
      <c r="BI208" s="249">
        <f>IF(N208="nulová",J208,0)</f>
        <v>0</v>
      </c>
      <c r="BJ208" s="17" t="s">
        <v>82</v>
      </c>
      <c r="BK208" s="249">
        <f>ROUND(I208*H208,2)</f>
        <v>0</v>
      </c>
      <c r="BL208" s="17" t="s">
        <v>82</v>
      </c>
      <c r="BM208" s="248" t="s">
        <v>358</v>
      </c>
    </row>
    <row r="209" s="2" customFormat="1" ht="16.5" customHeight="1">
      <c r="A209" s="38"/>
      <c r="B209" s="39"/>
      <c r="C209" s="236" t="s">
        <v>359</v>
      </c>
      <c r="D209" s="236" t="s">
        <v>127</v>
      </c>
      <c r="E209" s="237" t="s">
        <v>360</v>
      </c>
      <c r="F209" s="238" t="s">
        <v>361</v>
      </c>
      <c r="G209" s="239" t="s">
        <v>234</v>
      </c>
      <c r="H209" s="240">
        <v>1</v>
      </c>
      <c r="I209" s="241"/>
      <c r="J209" s="242">
        <f>ROUND(I209*H209,2)</f>
        <v>0</v>
      </c>
      <c r="K209" s="243"/>
      <c r="L209" s="44"/>
      <c r="M209" s="244" t="s">
        <v>1</v>
      </c>
      <c r="N209" s="245" t="s">
        <v>39</v>
      </c>
      <c r="O209" s="91"/>
      <c r="P209" s="246">
        <f>O209*H209</f>
        <v>0</v>
      </c>
      <c r="Q209" s="246">
        <v>0</v>
      </c>
      <c r="R209" s="246">
        <f>Q209*H209</f>
        <v>0</v>
      </c>
      <c r="S209" s="246">
        <v>0</v>
      </c>
      <c r="T209" s="24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8" t="s">
        <v>82</v>
      </c>
      <c r="AT209" s="248" t="s">
        <v>127</v>
      </c>
      <c r="AU209" s="248" t="s">
        <v>79</v>
      </c>
      <c r="AY209" s="17" t="s">
        <v>124</v>
      </c>
      <c r="BE209" s="249">
        <f>IF(N209="základní",J209,0)</f>
        <v>0</v>
      </c>
      <c r="BF209" s="249">
        <f>IF(N209="snížená",J209,0)</f>
        <v>0</v>
      </c>
      <c r="BG209" s="249">
        <f>IF(N209="zákl. přenesená",J209,0)</f>
        <v>0</v>
      </c>
      <c r="BH209" s="249">
        <f>IF(N209="sníž. přenesená",J209,0)</f>
        <v>0</v>
      </c>
      <c r="BI209" s="249">
        <f>IF(N209="nulová",J209,0)</f>
        <v>0</v>
      </c>
      <c r="BJ209" s="17" t="s">
        <v>82</v>
      </c>
      <c r="BK209" s="249">
        <f>ROUND(I209*H209,2)</f>
        <v>0</v>
      </c>
      <c r="BL209" s="17" t="s">
        <v>82</v>
      </c>
      <c r="BM209" s="248" t="s">
        <v>362</v>
      </c>
    </row>
    <row r="210" s="2" customFormat="1" ht="16.5" customHeight="1">
      <c r="A210" s="38"/>
      <c r="B210" s="39"/>
      <c r="C210" s="236" t="s">
        <v>363</v>
      </c>
      <c r="D210" s="236" t="s">
        <v>127</v>
      </c>
      <c r="E210" s="237" t="s">
        <v>364</v>
      </c>
      <c r="F210" s="238" t="s">
        <v>365</v>
      </c>
      <c r="G210" s="239" t="s">
        <v>234</v>
      </c>
      <c r="H210" s="240">
        <v>1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39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82</v>
      </c>
      <c r="AT210" s="248" t="s">
        <v>127</v>
      </c>
      <c r="AU210" s="248" t="s">
        <v>79</v>
      </c>
      <c r="AY210" s="17" t="s">
        <v>124</v>
      </c>
      <c r="BE210" s="249">
        <f>IF(N210="základní",J210,0)</f>
        <v>0</v>
      </c>
      <c r="BF210" s="249">
        <f>IF(N210="snížená",J210,0)</f>
        <v>0</v>
      </c>
      <c r="BG210" s="249">
        <f>IF(N210="zákl. přenesená",J210,0)</f>
        <v>0</v>
      </c>
      <c r="BH210" s="249">
        <f>IF(N210="sníž. přenesená",J210,0)</f>
        <v>0</v>
      </c>
      <c r="BI210" s="249">
        <f>IF(N210="nulová",J210,0)</f>
        <v>0</v>
      </c>
      <c r="BJ210" s="17" t="s">
        <v>82</v>
      </c>
      <c r="BK210" s="249">
        <f>ROUND(I210*H210,2)</f>
        <v>0</v>
      </c>
      <c r="BL210" s="17" t="s">
        <v>82</v>
      </c>
      <c r="BM210" s="248" t="s">
        <v>366</v>
      </c>
    </row>
    <row r="211" s="2" customFormat="1" ht="16.5" customHeight="1">
      <c r="A211" s="38"/>
      <c r="B211" s="39"/>
      <c r="C211" s="236" t="s">
        <v>367</v>
      </c>
      <c r="D211" s="236" t="s">
        <v>127</v>
      </c>
      <c r="E211" s="237" t="s">
        <v>368</v>
      </c>
      <c r="F211" s="238" t="s">
        <v>369</v>
      </c>
      <c r="G211" s="239" t="s">
        <v>234</v>
      </c>
      <c r="H211" s="240">
        <v>1</v>
      </c>
      <c r="I211" s="241"/>
      <c r="J211" s="242">
        <f>ROUND(I211*H211,2)</f>
        <v>0</v>
      </c>
      <c r="K211" s="243"/>
      <c r="L211" s="44"/>
      <c r="M211" s="244" t="s">
        <v>1</v>
      </c>
      <c r="N211" s="245" t="s">
        <v>39</v>
      </c>
      <c r="O211" s="91"/>
      <c r="P211" s="246">
        <f>O211*H211</f>
        <v>0</v>
      </c>
      <c r="Q211" s="246">
        <v>0</v>
      </c>
      <c r="R211" s="246">
        <f>Q211*H211</f>
        <v>0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82</v>
      </c>
      <c r="AT211" s="248" t="s">
        <v>127</v>
      </c>
      <c r="AU211" s="248" t="s">
        <v>79</v>
      </c>
      <c r="AY211" s="17" t="s">
        <v>124</v>
      </c>
      <c r="BE211" s="249">
        <f>IF(N211="základní",J211,0)</f>
        <v>0</v>
      </c>
      <c r="BF211" s="249">
        <f>IF(N211="snížená",J211,0)</f>
        <v>0</v>
      </c>
      <c r="BG211" s="249">
        <f>IF(N211="zákl. přenesená",J211,0)</f>
        <v>0</v>
      </c>
      <c r="BH211" s="249">
        <f>IF(N211="sníž. přenesená",J211,0)</f>
        <v>0</v>
      </c>
      <c r="BI211" s="249">
        <f>IF(N211="nulová",J211,0)</f>
        <v>0</v>
      </c>
      <c r="BJ211" s="17" t="s">
        <v>82</v>
      </c>
      <c r="BK211" s="249">
        <f>ROUND(I211*H211,2)</f>
        <v>0</v>
      </c>
      <c r="BL211" s="17" t="s">
        <v>82</v>
      </c>
      <c r="BM211" s="248" t="s">
        <v>370</v>
      </c>
    </row>
    <row r="212" s="12" customFormat="1" ht="25.92" customHeight="1">
      <c r="A212" s="12"/>
      <c r="B212" s="220"/>
      <c r="C212" s="221"/>
      <c r="D212" s="222" t="s">
        <v>73</v>
      </c>
      <c r="E212" s="223" t="s">
        <v>178</v>
      </c>
      <c r="F212" s="223" t="s">
        <v>371</v>
      </c>
      <c r="G212" s="221"/>
      <c r="H212" s="221"/>
      <c r="I212" s="224"/>
      <c r="J212" s="225">
        <f>BK212</f>
        <v>0</v>
      </c>
      <c r="K212" s="221"/>
      <c r="L212" s="226"/>
      <c r="M212" s="227"/>
      <c r="N212" s="228"/>
      <c r="O212" s="228"/>
      <c r="P212" s="229">
        <f>P213+P217</f>
        <v>0</v>
      </c>
      <c r="Q212" s="228"/>
      <c r="R212" s="229">
        <f>R213+R217</f>
        <v>0</v>
      </c>
      <c r="S212" s="228"/>
      <c r="T212" s="230">
        <f>T213+T217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1" t="s">
        <v>142</v>
      </c>
      <c r="AT212" s="232" t="s">
        <v>73</v>
      </c>
      <c r="AU212" s="232" t="s">
        <v>74</v>
      </c>
      <c r="AY212" s="231" t="s">
        <v>124</v>
      </c>
      <c r="BK212" s="233">
        <f>BK213+BK217</f>
        <v>0</v>
      </c>
    </row>
    <row r="213" s="12" customFormat="1" ht="22.8" customHeight="1">
      <c r="A213" s="12"/>
      <c r="B213" s="220"/>
      <c r="C213" s="221"/>
      <c r="D213" s="222" t="s">
        <v>73</v>
      </c>
      <c r="E213" s="234" t="s">
        <v>372</v>
      </c>
      <c r="F213" s="234" t="s">
        <v>373</v>
      </c>
      <c r="G213" s="221"/>
      <c r="H213" s="221"/>
      <c r="I213" s="224"/>
      <c r="J213" s="235">
        <f>BK213</f>
        <v>0</v>
      </c>
      <c r="K213" s="221"/>
      <c r="L213" s="226"/>
      <c r="M213" s="227"/>
      <c r="N213" s="228"/>
      <c r="O213" s="228"/>
      <c r="P213" s="229">
        <f>SUM(P214:P216)</f>
        <v>0</v>
      </c>
      <c r="Q213" s="228"/>
      <c r="R213" s="229">
        <f>SUM(R214:R216)</f>
        <v>0</v>
      </c>
      <c r="S213" s="228"/>
      <c r="T213" s="230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1" t="s">
        <v>142</v>
      </c>
      <c r="AT213" s="232" t="s">
        <v>73</v>
      </c>
      <c r="AU213" s="232" t="s">
        <v>82</v>
      </c>
      <c r="AY213" s="231" t="s">
        <v>124</v>
      </c>
      <c r="BK213" s="233">
        <f>SUM(BK214:BK216)</f>
        <v>0</v>
      </c>
    </row>
    <row r="214" s="2" customFormat="1" ht="16.5" customHeight="1">
      <c r="A214" s="38"/>
      <c r="B214" s="39"/>
      <c r="C214" s="236" t="s">
        <v>374</v>
      </c>
      <c r="D214" s="236" t="s">
        <v>127</v>
      </c>
      <c r="E214" s="237" t="s">
        <v>375</v>
      </c>
      <c r="F214" s="238" t="s">
        <v>376</v>
      </c>
      <c r="G214" s="239" t="s">
        <v>130</v>
      </c>
      <c r="H214" s="240">
        <v>90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39</v>
      </c>
      <c r="O214" s="91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377</v>
      </c>
      <c r="AT214" s="248" t="s">
        <v>127</v>
      </c>
      <c r="AU214" s="248" t="s">
        <v>79</v>
      </c>
      <c r="AY214" s="17" t="s">
        <v>124</v>
      </c>
      <c r="BE214" s="249">
        <f>IF(N214="základní",J214,0)</f>
        <v>0</v>
      </c>
      <c r="BF214" s="249">
        <f>IF(N214="snížená",J214,0)</f>
        <v>0</v>
      </c>
      <c r="BG214" s="249">
        <f>IF(N214="zákl. přenesená",J214,0)</f>
        <v>0</v>
      </c>
      <c r="BH214" s="249">
        <f>IF(N214="sníž. přenesená",J214,0)</f>
        <v>0</v>
      </c>
      <c r="BI214" s="249">
        <f>IF(N214="nulová",J214,0)</f>
        <v>0</v>
      </c>
      <c r="BJ214" s="17" t="s">
        <v>82</v>
      </c>
      <c r="BK214" s="249">
        <f>ROUND(I214*H214,2)</f>
        <v>0</v>
      </c>
      <c r="BL214" s="17" t="s">
        <v>377</v>
      </c>
      <c r="BM214" s="248" t="s">
        <v>378</v>
      </c>
    </row>
    <row r="215" s="2" customFormat="1" ht="16.5" customHeight="1">
      <c r="A215" s="38"/>
      <c r="B215" s="39"/>
      <c r="C215" s="236" t="s">
        <v>379</v>
      </c>
      <c r="D215" s="236" t="s">
        <v>127</v>
      </c>
      <c r="E215" s="237" t="s">
        <v>380</v>
      </c>
      <c r="F215" s="238" t="s">
        <v>381</v>
      </c>
      <c r="G215" s="239" t="s">
        <v>130</v>
      </c>
      <c r="H215" s="240">
        <v>80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39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377</v>
      </c>
      <c r="AT215" s="248" t="s">
        <v>127</v>
      </c>
      <c r="AU215" s="248" t="s">
        <v>79</v>
      </c>
      <c r="AY215" s="17" t="s">
        <v>124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82</v>
      </c>
      <c r="BK215" s="249">
        <f>ROUND(I215*H215,2)</f>
        <v>0</v>
      </c>
      <c r="BL215" s="17" t="s">
        <v>377</v>
      </c>
      <c r="BM215" s="248" t="s">
        <v>382</v>
      </c>
    </row>
    <row r="216" s="2" customFormat="1" ht="16.5" customHeight="1">
      <c r="A216" s="38"/>
      <c r="B216" s="39"/>
      <c r="C216" s="236" t="s">
        <v>383</v>
      </c>
      <c r="D216" s="236" t="s">
        <v>127</v>
      </c>
      <c r="E216" s="237" t="s">
        <v>384</v>
      </c>
      <c r="F216" s="238" t="s">
        <v>385</v>
      </c>
      <c r="G216" s="239" t="s">
        <v>130</v>
      </c>
      <c r="H216" s="240">
        <v>300</v>
      </c>
      <c r="I216" s="241"/>
      <c r="J216" s="242">
        <f>ROUND(I216*H216,2)</f>
        <v>0</v>
      </c>
      <c r="K216" s="243"/>
      <c r="L216" s="44"/>
      <c r="M216" s="244" t="s">
        <v>1</v>
      </c>
      <c r="N216" s="245" t="s">
        <v>39</v>
      </c>
      <c r="O216" s="91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377</v>
      </c>
      <c r="AT216" s="248" t="s">
        <v>127</v>
      </c>
      <c r="AU216" s="248" t="s">
        <v>79</v>
      </c>
      <c r="AY216" s="17" t="s">
        <v>124</v>
      </c>
      <c r="BE216" s="249">
        <f>IF(N216="základní",J216,0)</f>
        <v>0</v>
      </c>
      <c r="BF216" s="249">
        <f>IF(N216="snížená",J216,0)</f>
        <v>0</v>
      </c>
      <c r="BG216" s="249">
        <f>IF(N216="zákl. přenesená",J216,0)</f>
        <v>0</v>
      </c>
      <c r="BH216" s="249">
        <f>IF(N216="sníž. přenesená",J216,0)</f>
        <v>0</v>
      </c>
      <c r="BI216" s="249">
        <f>IF(N216="nulová",J216,0)</f>
        <v>0</v>
      </c>
      <c r="BJ216" s="17" t="s">
        <v>82</v>
      </c>
      <c r="BK216" s="249">
        <f>ROUND(I216*H216,2)</f>
        <v>0</v>
      </c>
      <c r="BL216" s="17" t="s">
        <v>377</v>
      </c>
      <c r="BM216" s="248" t="s">
        <v>386</v>
      </c>
    </row>
    <row r="217" s="12" customFormat="1" ht="22.8" customHeight="1">
      <c r="A217" s="12"/>
      <c r="B217" s="220"/>
      <c r="C217" s="221"/>
      <c r="D217" s="222" t="s">
        <v>73</v>
      </c>
      <c r="E217" s="234" t="s">
        <v>387</v>
      </c>
      <c r="F217" s="234" t="s">
        <v>388</v>
      </c>
      <c r="G217" s="221"/>
      <c r="H217" s="221"/>
      <c r="I217" s="224"/>
      <c r="J217" s="235">
        <f>BK217</f>
        <v>0</v>
      </c>
      <c r="K217" s="221"/>
      <c r="L217" s="226"/>
      <c r="M217" s="227"/>
      <c r="N217" s="228"/>
      <c r="O217" s="228"/>
      <c r="P217" s="229">
        <f>P218</f>
        <v>0</v>
      </c>
      <c r="Q217" s="228"/>
      <c r="R217" s="229">
        <f>R218</f>
        <v>0</v>
      </c>
      <c r="S217" s="228"/>
      <c r="T217" s="230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1" t="s">
        <v>82</v>
      </c>
      <c r="AT217" s="232" t="s">
        <v>73</v>
      </c>
      <c r="AU217" s="232" t="s">
        <v>82</v>
      </c>
      <c r="AY217" s="231" t="s">
        <v>124</v>
      </c>
      <c r="BK217" s="233">
        <f>BK218</f>
        <v>0</v>
      </c>
    </row>
    <row r="218" s="2" customFormat="1" ht="21.75" customHeight="1">
      <c r="A218" s="38"/>
      <c r="B218" s="39"/>
      <c r="C218" s="236" t="s">
        <v>389</v>
      </c>
      <c r="D218" s="236" t="s">
        <v>127</v>
      </c>
      <c r="E218" s="237" t="s">
        <v>390</v>
      </c>
      <c r="F218" s="238" t="s">
        <v>391</v>
      </c>
      <c r="G218" s="239" t="s">
        <v>192</v>
      </c>
      <c r="H218" s="240">
        <v>7.8090000000000002</v>
      </c>
      <c r="I218" s="241"/>
      <c r="J218" s="242">
        <f>ROUND(I218*H218,2)</f>
        <v>0</v>
      </c>
      <c r="K218" s="243"/>
      <c r="L218" s="44"/>
      <c r="M218" s="294" t="s">
        <v>1</v>
      </c>
      <c r="N218" s="295" t="s">
        <v>39</v>
      </c>
      <c r="O218" s="296"/>
      <c r="P218" s="297">
        <f>O218*H218</f>
        <v>0</v>
      </c>
      <c r="Q218" s="297">
        <v>0</v>
      </c>
      <c r="R218" s="297">
        <f>Q218*H218</f>
        <v>0</v>
      </c>
      <c r="S218" s="297">
        <v>0</v>
      </c>
      <c r="T218" s="29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8" t="s">
        <v>82</v>
      </c>
      <c r="AT218" s="248" t="s">
        <v>127</v>
      </c>
      <c r="AU218" s="248" t="s">
        <v>79</v>
      </c>
      <c r="AY218" s="17" t="s">
        <v>124</v>
      </c>
      <c r="BE218" s="249">
        <f>IF(N218="základní",J218,0)</f>
        <v>0</v>
      </c>
      <c r="BF218" s="249">
        <f>IF(N218="snížená",J218,0)</f>
        <v>0</v>
      </c>
      <c r="BG218" s="249">
        <f>IF(N218="zákl. přenesená",J218,0)</f>
        <v>0</v>
      </c>
      <c r="BH218" s="249">
        <f>IF(N218="sníž. přenesená",J218,0)</f>
        <v>0</v>
      </c>
      <c r="BI218" s="249">
        <f>IF(N218="nulová",J218,0)</f>
        <v>0</v>
      </c>
      <c r="BJ218" s="17" t="s">
        <v>82</v>
      </c>
      <c r="BK218" s="249">
        <f>ROUND(I218*H218,2)</f>
        <v>0</v>
      </c>
      <c r="BL218" s="17" t="s">
        <v>82</v>
      </c>
      <c r="BM218" s="248" t="s">
        <v>392</v>
      </c>
    </row>
    <row r="219" s="2" customFormat="1" ht="6.96" customHeight="1">
      <c r="A219" s="38"/>
      <c r="B219" s="66"/>
      <c r="C219" s="67"/>
      <c r="D219" s="67"/>
      <c r="E219" s="67"/>
      <c r="F219" s="67"/>
      <c r="G219" s="67"/>
      <c r="H219" s="67"/>
      <c r="I219" s="183"/>
      <c r="J219" s="67"/>
      <c r="K219" s="67"/>
      <c r="L219" s="44"/>
      <c r="M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</row>
  </sheetData>
  <sheetProtection sheet="1" autoFilter="0" formatColumns="0" formatRows="0" objects="1" scenarios="1" spinCount="100000" saltValue="quAsk+v7METCeQarln3fK9daQOtjG9KY86hbaUwl4pWHemRFnSokxU688a+XDRbmK+sWIYmG7eDZ49WaZoVGHA==" hashValue="1Y68MbXADcaqhz9Nu/SiL3DPp/S91/zIi0e+MuDw5Vg/AuTES0XrCWo9NlvYQUgSTq3WGGVXnob7BH4Sl5S/hQ==" algorithmName="SHA-512" password="CC35"/>
  <autoFilter ref="C128:K21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6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88</v>
      </c>
      <c r="I4" s="136"/>
      <c r="L4" s="20"/>
      <c r="M4" s="141" t="s">
        <v>10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16</v>
      </c>
      <c r="I6" s="136"/>
      <c r="L6" s="20"/>
    </row>
    <row r="7" s="1" customFormat="1" ht="16.5" customHeight="1">
      <c r="B7" s="20"/>
      <c r="E7" s="143" t="str">
        <f>'Rekapitulace stavby'!K6</f>
        <v xml:space="preserve">Rekonstrukce dosazovací nádrže ČOV Kostelec nad Orlicí 2  ETAPA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89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393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30. 9. 2020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26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32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33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144"/>
      <c r="J30" s="157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9" t="s">
        <v>35</v>
      </c>
      <c r="J32" s="158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38</v>
      </c>
      <c r="E33" s="142" t="s">
        <v>39</v>
      </c>
      <c r="F33" s="161">
        <f>ROUND((SUM(BE121:BE132)),  2)</f>
        <v>0</v>
      </c>
      <c r="G33" s="38"/>
      <c r="H33" s="38"/>
      <c r="I33" s="162">
        <v>0.20999999999999999</v>
      </c>
      <c r="J33" s="161">
        <f>ROUND(((SUM(BE121:BE132))*I33),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40</v>
      </c>
      <c r="F34" s="161">
        <f>ROUND((SUM(BF121:BF132)),  2)</f>
        <v>0</v>
      </c>
      <c r="G34" s="38"/>
      <c r="H34" s="38"/>
      <c r="I34" s="162">
        <v>0.14999999999999999</v>
      </c>
      <c r="J34" s="161">
        <f>ROUND(((SUM(BF121:BF132))*I34),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41</v>
      </c>
      <c r="F35" s="161">
        <f>ROUND((SUM(BG121:BG132)),  2)</f>
        <v>0</v>
      </c>
      <c r="G35" s="38"/>
      <c r="H35" s="38"/>
      <c r="I35" s="162">
        <v>0.20999999999999999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42</v>
      </c>
      <c r="F36" s="161">
        <f>ROUND((SUM(BH121:BH132)),  2)</f>
        <v>0</v>
      </c>
      <c r="G36" s="38"/>
      <c r="H36" s="38"/>
      <c r="I36" s="162">
        <v>0.14999999999999999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43</v>
      </c>
      <c r="F37" s="161">
        <f>ROUND((SUM(BI121:BI132)),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51</v>
      </c>
      <c r="E65" s="179"/>
      <c r="F65" s="179"/>
      <c r="G65" s="171" t="s">
        <v>52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 xml:space="preserve">Rekonstrukce dosazovací nádrže ČOV Kostelec nad Orlicí 2  ETAPA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2VRN - Vedlejší rozpočtové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Kostelec nad Orlicí</v>
      </c>
      <c r="G89" s="40"/>
      <c r="H89" s="40"/>
      <c r="I89" s="147" t="s">
        <v>22</v>
      </c>
      <c r="J89" s="79" t="str">
        <f>IF(J12="","",J12)</f>
        <v>30. 9. 2020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7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92</v>
      </c>
      <c r="D94" s="189"/>
      <c r="E94" s="189"/>
      <c r="F94" s="189"/>
      <c r="G94" s="189"/>
      <c r="H94" s="189"/>
      <c r="I94" s="190"/>
      <c r="J94" s="191" t="s">
        <v>93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94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="9" customFormat="1" ht="24.96" customHeight="1">
      <c r="A97" s="9"/>
      <c r="B97" s="193"/>
      <c r="C97" s="194"/>
      <c r="D97" s="195" t="s">
        <v>394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395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396</v>
      </c>
      <c r="E99" s="203"/>
      <c r="F99" s="203"/>
      <c r="G99" s="203"/>
      <c r="H99" s="203"/>
      <c r="I99" s="204"/>
      <c r="J99" s="205">
        <f>J125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397</v>
      </c>
      <c r="E100" s="203"/>
      <c r="F100" s="203"/>
      <c r="G100" s="203"/>
      <c r="H100" s="203"/>
      <c r="I100" s="204"/>
      <c r="J100" s="205">
        <f>J127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398</v>
      </c>
      <c r="E101" s="203"/>
      <c r="F101" s="203"/>
      <c r="G101" s="203"/>
      <c r="H101" s="203"/>
      <c r="I101" s="204"/>
      <c r="J101" s="205">
        <f>J131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109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7" t="str">
        <f>E7</f>
        <v xml:space="preserve">Rekonstrukce dosazovací nádrže ČOV Kostelec nad Orlicí 2  ETAPA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89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2VRN - Vedlejší rozpočtové náklady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Kostelec nad Orlicí</v>
      </c>
      <c r="G115" s="40"/>
      <c r="H115" s="40"/>
      <c r="I115" s="147" t="s">
        <v>22</v>
      </c>
      <c r="J115" s="79" t="str">
        <f>IF(J12="","",J12)</f>
        <v>30. 9. 2020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147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32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207"/>
      <c r="B120" s="208"/>
      <c r="C120" s="209" t="s">
        <v>110</v>
      </c>
      <c r="D120" s="210" t="s">
        <v>59</v>
      </c>
      <c r="E120" s="210" t="s">
        <v>55</v>
      </c>
      <c r="F120" s="210" t="s">
        <v>56</v>
      </c>
      <c r="G120" s="210" t="s">
        <v>111</v>
      </c>
      <c r="H120" s="210" t="s">
        <v>112</v>
      </c>
      <c r="I120" s="211" t="s">
        <v>113</v>
      </c>
      <c r="J120" s="212" t="s">
        <v>93</v>
      </c>
      <c r="K120" s="213" t="s">
        <v>114</v>
      </c>
      <c r="L120" s="214"/>
      <c r="M120" s="100" t="s">
        <v>1</v>
      </c>
      <c r="N120" s="101" t="s">
        <v>38</v>
      </c>
      <c r="O120" s="101" t="s">
        <v>115</v>
      </c>
      <c r="P120" s="101" t="s">
        <v>116</v>
      </c>
      <c r="Q120" s="101" t="s">
        <v>117</v>
      </c>
      <c r="R120" s="101" t="s">
        <v>118</v>
      </c>
      <c r="S120" s="101" t="s">
        <v>119</v>
      </c>
      <c r="T120" s="102" t="s">
        <v>120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8"/>
      <c r="B121" s="39"/>
      <c r="C121" s="107" t="s">
        <v>121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</f>
        <v>0</v>
      </c>
      <c r="Q121" s="104"/>
      <c r="R121" s="217">
        <f>R122</f>
        <v>15000</v>
      </c>
      <c r="S121" s="104"/>
      <c r="T121" s="218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73</v>
      </c>
      <c r="AU121" s="17" t="s">
        <v>95</v>
      </c>
      <c r="BK121" s="219">
        <f>BK122</f>
        <v>0</v>
      </c>
    </row>
    <row r="122" s="12" customFormat="1" ht="25.92" customHeight="1">
      <c r="A122" s="12"/>
      <c r="B122" s="220"/>
      <c r="C122" s="221"/>
      <c r="D122" s="222" t="s">
        <v>73</v>
      </c>
      <c r="E122" s="223" t="s">
        <v>399</v>
      </c>
      <c r="F122" s="223" t="s">
        <v>85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P123+P125+P127+P131</f>
        <v>0</v>
      </c>
      <c r="Q122" s="228"/>
      <c r="R122" s="229">
        <f>R123+R125+R127+R131</f>
        <v>15000</v>
      </c>
      <c r="S122" s="228"/>
      <c r="T122" s="230">
        <f>T123+T125+T127+T131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152</v>
      </c>
      <c r="AT122" s="232" t="s">
        <v>73</v>
      </c>
      <c r="AU122" s="232" t="s">
        <v>74</v>
      </c>
      <c r="AY122" s="231" t="s">
        <v>124</v>
      </c>
      <c r="BK122" s="233">
        <f>BK123+BK125+BK127+BK131</f>
        <v>0</v>
      </c>
    </row>
    <row r="123" s="12" customFormat="1" ht="22.8" customHeight="1">
      <c r="A123" s="12"/>
      <c r="B123" s="220"/>
      <c r="C123" s="221"/>
      <c r="D123" s="222" t="s">
        <v>73</v>
      </c>
      <c r="E123" s="234" t="s">
        <v>400</v>
      </c>
      <c r="F123" s="234" t="s">
        <v>401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P124</f>
        <v>0</v>
      </c>
      <c r="Q123" s="228"/>
      <c r="R123" s="229">
        <f>R124</f>
        <v>0</v>
      </c>
      <c r="S123" s="228"/>
      <c r="T123" s="23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152</v>
      </c>
      <c r="AT123" s="232" t="s">
        <v>73</v>
      </c>
      <c r="AU123" s="232" t="s">
        <v>82</v>
      </c>
      <c r="AY123" s="231" t="s">
        <v>124</v>
      </c>
      <c r="BK123" s="233">
        <f>BK124</f>
        <v>0</v>
      </c>
    </row>
    <row r="124" s="2" customFormat="1" ht="16.5" customHeight="1">
      <c r="A124" s="38"/>
      <c r="B124" s="39"/>
      <c r="C124" s="236" t="s">
        <v>82</v>
      </c>
      <c r="D124" s="236" t="s">
        <v>127</v>
      </c>
      <c r="E124" s="237" t="s">
        <v>402</v>
      </c>
      <c r="F124" s="238" t="s">
        <v>401</v>
      </c>
      <c r="G124" s="239" t="s">
        <v>234</v>
      </c>
      <c r="H124" s="240">
        <v>1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39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403</v>
      </c>
      <c r="AT124" s="248" t="s">
        <v>127</v>
      </c>
      <c r="AU124" s="248" t="s">
        <v>79</v>
      </c>
      <c r="AY124" s="17" t="s">
        <v>124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82</v>
      </c>
      <c r="BK124" s="249">
        <f>ROUND(I124*H124,2)</f>
        <v>0</v>
      </c>
      <c r="BL124" s="17" t="s">
        <v>403</v>
      </c>
      <c r="BM124" s="248" t="s">
        <v>404</v>
      </c>
    </row>
    <row r="125" s="12" customFormat="1" ht="22.8" customHeight="1">
      <c r="A125" s="12"/>
      <c r="B125" s="220"/>
      <c r="C125" s="221"/>
      <c r="D125" s="222" t="s">
        <v>73</v>
      </c>
      <c r="E125" s="234" t="s">
        <v>405</v>
      </c>
      <c r="F125" s="234" t="s">
        <v>406</v>
      </c>
      <c r="G125" s="221"/>
      <c r="H125" s="221"/>
      <c r="I125" s="224"/>
      <c r="J125" s="235">
        <f>BK125</f>
        <v>0</v>
      </c>
      <c r="K125" s="221"/>
      <c r="L125" s="226"/>
      <c r="M125" s="227"/>
      <c r="N125" s="228"/>
      <c r="O125" s="228"/>
      <c r="P125" s="229">
        <f>P126</f>
        <v>0</v>
      </c>
      <c r="Q125" s="228"/>
      <c r="R125" s="229">
        <f>R126</f>
        <v>0</v>
      </c>
      <c r="S125" s="228"/>
      <c r="T125" s="230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152</v>
      </c>
      <c r="AT125" s="232" t="s">
        <v>73</v>
      </c>
      <c r="AU125" s="232" t="s">
        <v>82</v>
      </c>
      <c r="AY125" s="231" t="s">
        <v>124</v>
      </c>
      <c r="BK125" s="233">
        <f>BK126</f>
        <v>0</v>
      </c>
    </row>
    <row r="126" s="2" customFormat="1" ht="44.25" customHeight="1">
      <c r="A126" s="38"/>
      <c r="B126" s="39"/>
      <c r="C126" s="236" t="s">
        <v>79</v>
      </c>
      <c r="D126" s="236" t="s">
        <v>127</v>
      </c>
      <c r="E126" s="237" t="s">
        <v>407</v>
      </c>
      <c r="F126" s="238" t="s">
        <v>408</v>
      </c>
      <c r="G126" s="239" t="s">
        <v>409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39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403</v>
      </c>
      <c r="AT126" s="248" t="s">
        <v>127</v>
      </c>
      <c r="AU126" s="248" t="s">
        <v>79</v>
      </c>
      <c r="AY126" s="17" t="s">
        <v>124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82</v>
      </c>
      <c r="BK126" s="249">
        <f>ROUND(I126*H126,2)</f>
        <v>0</v>
      </c>
      <c r="BL126" s="17" t="s">
        <v>403</v>
      </c>
      <c r="BM126" s="248" t="s">
        <v>410</v>
      </c>
    </row>
    <row r="127" s="12" customFormat="1" ht="22.8" customHeight="1">
      <c r="A127" s="12"/>
      <c r="B127" s="220"/>
      <c r="C127" s="221"/>
      <c r="D127" s="222" t="s">
        <v>73</v>
      </c>
      <c r="E127" s="234" t="s">
        <v>411</v>
      </c>
      <c r="F127" s="234" t="s">
        <v>412</v>
      </c>
      <c r="G127" s="221"/>
      <c r="H127" s="221"/>
      <c r="I127" s="224"/>
      <c r="J127" s="235">
        <f>BK127</f>
        <v>0</v>
      </c>
      <c r="K127" s="221"/>
      <c r="L127" s="226"/>
      <c r="M127" s="227"/>
      <c r="N127" s="228"/>
      <c r="O127" s="228"/>
      <c r="P127" s="229">
        <f>SUM(P128:P130)</f>
        <v>0</v>
      </c>
      <c r="Q127" s="228"/>
      <c r="R127" s="229">
        <f>SUM(R128:R130)</f>
        <v>15000</v>
      </c>
      <c r="S127" s="228"/>
      <c r="T127" s="230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152</v>
      </c>
      <c r="AT127" s="232" t="s">
        <v>73</v>
      </c>
      <c r="AU127" s="232" t="s">
        <v>82</v>
      </c>
      <c r="AY127" s="231" t="s">
        <v>124</v>
      </c>
      <c r="BK127" s="233">
        <f>SUM(BK128:BK130)</f>
        <v>0</v>
      </c>
    </row>
    <row r="128" s="2" customFormat="1" ht="16.5" customHeight="1">
      <c r="A128" s="38"/>
      <c r="B128" s="39"/>
      <c r="C128" s="236" t="s">
        <v>142</v>
      </c>
      <c r="D128" s="236" t="s">
        <v>127</v>
      </c>
      <c r="E128" s="237" t="s">
        <v>413</v>
      </c>
      <c r="F128" s="238" t="s">
        <v>414</v>
      </c>
      <c r="G128" s="239" t="s">
        <v>234</v>
      </c>
      <c r="H128" s="240">
        <v>1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39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403</v>
      </c>
      <c r="AT128" s="248" t="s">
        <v>127</v>
      </c>
      <c r="AU128" s="248" t="s">
        <v>79</v>
      </c>
      <c r="AY128" s="17" t="s">
        <v>124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82</v>
      </c>
      <c r="BK128" s="249">
        <f>ROUND(I128*H128,2)</f>
        <v>0</v>
      </c>
      <c r="BL128" s="17" t="s">
        <v>403</v>
      </c>
      <c r="BM128" s="248" t="s">
        <v>415</v>
      </c>
    </row>
    <row r="129" s="2" customFormat="1" ht="16.5" customHeight="1">
      <c r="A129" s="38"/>
      <c r="B129" s="39"/>
      <c r="C129" s="236" t="s">
        <v>131</v>
      </c>
      <c r="D129" s="236" t="s">
        <v>127</v>
      </c>
      <c r="E129" s="237" t="s">
        <v>416</v>
      </c>
      <c r="F129" s="238" t="s">
        <v>417</v>
      </c>
      <c r="G129" s="239" t="s">
        <v>234</v>
      </c>
      <c r="H129" s="240">
        <v>1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39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403</v>
      </c>
      <c r="AT129" s="248" t="s">
        <v>127</v>
      </c>
      <c r="AU129" s="248" t="s">
        <v>79</v>
      </c>
      <c r="AY129" s="17" t="s">
        <v>124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82</v>
      </c>
      <c r="BK129" s="249">
        <f>ROUND(I129*H129,2)</f>
        <v>0</v>
      </c>
      <c r="BL129" s="17" t="s">
        <v>403</v>
      </c>
      <c r="BM129" s="248" t="s">
        <v>418</v>
      </c>
    </row>
    <row r="130" s="2" customFormat="1" ht="16.5" customHeight="1">
      <c r="A130" s="38"/>
      <c r="B130" s="39"/>
      <c r="C130" s="236" t="s">
        <v>152</v>
      </c>
      <c r="D130" s="236" t="s">
        <v>127</v>
      </c>
      <c r="E130" s="237" t="s">
        <v>419</v>
      </c>
      <c r="F130" s="238" t="s">
        <v>420</v>
      </c>
      <c r="G130" s="239" t="s">
        <v>234</v>
      </c>
      <c r="H130" s="240">
        <v>1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39</v>
      </c>
      <c r="O130" s="91"/>
      <c r="P130" s="246">
        <f>O130*H130</f>
        <v>0</v>
      </c>
      <c r="Q130" s="246">
        <v>15000</v>
      </c>
      <c r="R130" s="246">
        <f>Q130*H130</f>
        <v>15000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131</v>
      </c>
      <c r="AT130" s="248" t="s">
        <v>127</v>
      </c>
      <c r="AU130" s="248" t="s">
        <v>79</v>
      </c>
      <c r="AY130" s="17" t="s">
        <v>124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82</v>
      </c>
      <c r="BK130" s="249">
        <f>ROUND(I130*H130,2)</f>
        <v>0</v>
      </c>
      <c r="BL130" s="17" t="s">
        <v>131</v>
      </c>
      <c r="BM130" s="248" t="s">
        <v>421</v>
      </c>
    </row>
    <row r="131" s="12" customFormat="1" ht="22.8" customHeight="1">
      <c r="A131" s="12"/>
      <c r="B131" s="220"/>
      <c r="C131" s="221"/>
      <c r="D131" s="222" t="s">
        <v>73</v>
      </c>
      <c r="E131" s="234" t="s">
        <v>422</v>
      </c>
      <c r="F131" s="234" t="s">
        <v>423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1" t="s">
        <v>152</v>
      </c>
      <c r="AT131" s="232" t="s">
        <v>73</v>
      </c>
      <c r="AU131" s="232" t="s">
        <v>82</v>
      </c>
      <c r="AY131" s="231" t="s">
        <v>124</v>
      </c>
      <c r="BK131" s="233">
        <f>BK132</f>
        <v>0</v>
      </c>
    </row>
    <row r="132" s="2" customFormat="1" ht="16.5" customHeight="1">
      <c r="A132" s="38"/>
      <c r="B132" s="39"/>
      <c r="C132" s="236" t="s">
        <v>134</v>
      </c>
      <c r="D132" s="236" t="s">
        <v>127</v>
      </c>
      <c r="E132" s="237" t="s">
        <v>424</v>
      </c>
      <c r="F132" s="238" t="s">
        <v>425</v>
      </c>
      <c r="G132" s="239" t="s">
        <v>234</v>
      </c>
      <c r="H132" s="240">
        <v>1</v>
      </c>
      <c r="I132" s="241"/>
      <c r="J132" s="242">
        <f>ROUND(I132*H132,2)</f>
        <v>0</v>
      </c>
      <c r="K132" s="243"/>
      <c r="L132" s="44"/>
      <c r="M132" s="294" t="s">
        <v>1</v>
      </c>
      <c r="N132" s="295" t="s">
        <v>39</v>
      </c>
      <c r="O132" s="296"/>
      <c r="P132" s="297">
        <f>O132*H132</f>
        <v>0</v>
      </c>
      <c r="Q132" s="297">
        <v>0</v>
      </c>
      <c r="R132" s="297">
        <f>Q132*H132</f>
        <v>0</v>
      </c>
      <c r="S132" s="297">
        <v>0</v>
      </c>
      <c r="T132" s="29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403</v>
      </c>
      <c r="AT132" s="248" t="s">
        <v>127</v>
      </c>
      <c r="AU132" s="248" t="s">
        <v>79</v>
      </c>
      <c r="AY132" s="17" t="s">
        <v>124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82</v>
      </c>
      <c r="BK132" s="249">
        <f>ROUND(I132*H132,2)</f>
        <v>0</v>
      </c>
      <c r="BL132" s="17" t="s">
        <v>403</v>
      </c>
      <c r="BM132" s="248" t="s">
        <v>426</v>
      </c>
    </row>
    <row r="133" s="2" customFormat="1" ht="6.96" customHeight="1">
      <c r="A133" s="38"/>
      <c r="B133" s="66"/>
      <c r="C133" s="67"/>
      <c r="D133" s="67"/>
      <c r="E133" s="67"/>
      <c r="F133" s="67"/>
      <c r="G133" s="67"/>
      <c r="H133" s="67"/>
      <c r="I133" s="183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sheet="1" autoFilter="0" formatColumns="0" formatRows="0" objects="1" scenarios="1" spinCount="100000" saltValue="GNf/svQVbEi2hOvB69B0Mw4gsFCZy6ny3eWhQZs1cpw9XktliMJyyfQ2ZXOnqb9TNO5xzCBrxrQGzVrlF9Xj6A==" hashValue="thO376bsb34oK6L1H+Ni4w7OFhunBGSLYzJT6YgBtPS9BwodosUHYD8a+zKTU7yYLW6G1MuKm2xtfAPdZudFdA==" algorithmName="SHA-512" password="CC35"/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MIREKSPATENKA\PC</dc:creator>
  <cp:lastModifiedBy>MIREKSPATENKA\PC</cp:lastModifiedBy>
  <dcterms:created xsi:type="dcterms:W3CDTF">2020-09-30T08:13:21Z</dcterms:created>
  <dcterms:modified xsi:type="dcterms:W3CDTF">2020-09-30T08:13:25Z</dcterms:modified>
</cp:coreProperties>
</file>