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I:\1-Výkresy\1-Kompletace\1742019-BD_KOSTELECKÁ LHOTA\31-ROZPOČET\20200518-ZTI\"/>
    </mc:Choice>
  </mc:AlternateContent>
  <bookViews>
    <workbookView xWindow="0" yWindow="0" windowWidth="0" windowHeight="0"/>
  </bookViews>
  <sheets>
    <sheet name="Rekapitulace stavby" sheetId="1" r:id="rId1"/>
    <sheet name="ZTI - D.1.4.A - ZDRAVOTNĚ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'ZTI - D.1.4.A - ZDRAVOTNĚ...'!$C$127:$K$548</definedName>
    <definedName name="_xlnm.Print_Area" localSheetId="1">'ZTI - D.1.4.A - ZDRAVOTNĚ...'!$C$4:$J$76,'ZTI - D.1.4.A - ZDRAVOTNĚ...'!$C$82:$J$109,'ZTI - D.1.4.A - ZDRAVOTNĚ...'!$C$115:$K$548</definedName>
    <definedName name="_xlnm.Print_Titles" localSheetId="1">'ZTI - D.1.4.A - ZDRAVOTNĚ...'!$127:$127</definedName>
  </definedNames>
  <calcPr/>
</workbook>
</file>

<file path=xl/calcChain.xml><?xml version="1.0" encoding="utf-8"?>
<calcChain xmlns="http://schemas.openxmlformats.org/spreadsheetml/2006/main">
  <c i="1" l="1" r="AY95"/>
  <c i="2" r="J37"/>
  <c r="J36"/>
  <c r="J35"/>
  <c i="1" r="AX95"/>
  <c i="2" r="BI546"/>
  <c r="BH546"/>
  <c r="BG546"/>
  <c r="BF546"/>
  <c r="T546"/>
  <c r="R546"/>
  <c r="P546"/>
  <c r="BI543"/>
  <c r="BH543"/>
  <c r="BG543"/>
  <c r="BF543"/>
  <c r="T543"/>
  <c r="R543"/>
  <c r="P543"/>
  <c r="BI541"/>
  <c r="BH541"/>
  <c r="BG541"/>
  <c r="BF541"/>
  <c r="T541"/>
  <c r="R541"/>
  <c r="P541"/>
  <c r="BI536"/>
  <c r="BH536"/>
  <c r="BG536"/>
  <c r="BF536"/>
  <c r="T536"/>
  <c r="R536"/>
  <c r="P536"/>
  <c r="BI531"/>
  <c r="BH531"/>
  <c r="BG531"/>
  <c r="BF531"/>
  <c r="T531"/>
  <c r="R531"/>
  <c r="P531"/>
  <c r="BI528"/>
  <c r="BH528"/>
  <c r="BG528"/>
  <c r="BF528"/>
  <c r="T528"/>
  <c r="R528"/>
  <c r="P528"/>
  <c r="BI523"/>
  <c r="BH523"/>
  <c r="BG523"/>
  <c r="BF523"/>
  <c r="T523"/>
  <c r="R523"/>
  <c r="P523"/>
  <c r="BI520"/>
  <c r="BH520"/>
  <c r="BG520"/>
  <c r="BF520"/>
  <c r="T520"/>
  <c r="R520"/>
  <c r="P520"/>
  <c r="BI517"/>
  <c r="BH517"/>
  <c r="BG517"/>
  <c r="BF517"/>
  <c r="T517"/>
  <c r="R517"/>
  <c r="P517"/>
  <c r="BI514"/>
  <c r="BH514"/>
  <c r="BG514"/>
  <c r="BF514"/>
  <c r="T514"/>
  <c r="R514"/>
  <c r="P514"/>
  <c r="BI512"/>
  <c r="BH512"/>
  <c r="BG512"/>
  <c r="BF512"/>
  <c r="T512"/>
  <c r="R512"/>
  <c r="P512"/>
  <c r="BI509"/>
  <c r="BH509"/>
  <c r="BG509"/>
  <c r="BF509"/>
  <c r="T509"/>
  <c r="R509"/>
  <c r="P509"/>
  <c r="BI506"/>
  <c r="BH506"/>
  <c r="BG506"/>
  <c r="BF506"/>
  <c r="T506"/>
  <c r="R506"/>
  <c r="P506"/>
  <c r="BI503"/>
  <c r="BH503"/>
  <c r="BG503"/>
  <c r="BF503"/>
  <c r="T503"/>
  <c r="R503"/>
  <c r="P503"/>
  <c r="BI500"/>
  <c r="BH500"/>
  <c r="BG500"/>
  <c r="BF500"/>
  <c r="T500"/>
  <c r="R500"/>
  <c r="P500"/>
  <c r="BI497"/>
  <c r="BH497"/>
  <c r="BG497"/>
  <c r="BF497"/>
  <c r="T497"/>
  <c r="R497"/>
  <c r="P497"/>
  <c r="BI494"/>
  <c r="BH494"/>
  <c r="BG494"/>
  <c r="BF494"/>
  <c r="T494"/>
  <c r="R494"/>
  <c r="P494"/>
  <c r="BI491"/>
  <c r="BH491"/>
  <c r="BG491"/>
  <c r="BF491"/>
  <c r="T491"/>
  <c r="R491"/>
  <c r="P491"/>
  <c r="BI488"/>
  <c r="BH488"/>
  <c r="BG488"/>
  <c r="BF488"/>
  <c r="T488"/>
  <c r="R488"/>
  <c r="P488"/>
  <c r="BI485"/>
  <c r="BH485"/>
  <c r="BG485"/>
  <c r="BF485"/>
  <c r="T485"/>
  <c r="R485"/>
  <c r="P485"/>
  <c r="BI482"/>
  <c r="BH482"/>
  <c r="BG482"/>
  <c r="BF482"/>
  <c r="T482"/>
  <c r="R482"/>
  <c r="P482"/>
  <c r="BI479"/>
  <c r="BH479"/>
  <c r="BG479"/>
  <c r="BF479"/>
  <c r="T479"/>
  <c r="R479"/>
  <c r="P479"/>
  <c r="BI476"/>
  <c r="BH476"/>
  <c r="BG476"/>
  <c r="BF476"/>
  <c r="T476"/>
  <c r="R476"/>
  <c r="P476"/>
  <c r="BI473"/>
  <c r="BH473"/>
  <c r="BG473"/>
  <c r="BF473"/>
  <c r="T473"/>
  <c r="R473"/>
  <c r="P473"/>
  <c r="BI470"/>
  <c r="BH470"/>
  <c r="BG470"/>
  <c r="BF470"/>
  <c r="T470"/>
  <c r="R470"/>
  <c r="P470"/>
  <c r="BI467"/>
  <c r="BH467"/>
  <c r="BG467"/>
  <c r="BF467"/>
  <c r="T467"/>
  <c r="R467"/>
  <c r="P467"/>
  <c r="BI464"/>
  <c r="BH464"/>
  <c r="BG464"/>
  <c r="BF464"/>
  <c r="T464"/>
  <c r="R464"/>
  <c r="P464"/>
  <c r="BI461"/>
  <c r="BH461"/>
  <c r="BG461"/>
  <c r="BF461"/>
  <c r="T461"/>
  <c r="R461"/>
  <c r="P461"/>
  <c r="BI458"/>
  <c r="BH458"/>
  <c r="BG458"/>
  <c r="BF458"/>
  <c r="T458"/>
  <c r="R458"/>
  <c r="P458"/>
  <c r="BI455"/>
  <c r="BH455"/>
  <c r="BG455"/>
  <c r="BF455"/>
  <c r="T455"/>
  <c r="R455"/>
  <c r="P455"/>
  <c r="BI452"/>
  <c r="BH452"/>
  <c r="BG452"/>
  <c r="BF452"/>
  <c r="T452"/>
  <c r="R452"/>
  <c r="P452"/>
  <c r="BI449"/>
  <c r="BH449"/>
  <c r="BG449"/>
  <c r="BF449"/>
  <c r="T449"/>
  <c r="R449"/>
  <c r="P449"/>
  <c r="BI446"/>
  <c r="BH446"/>
  <c r="BG446"/>
  <c r="BF446"/>
  <c r="T446"/>
  <c r="R446"/>
  <c r="P446"/>
  <c r="BI443"/>
  <c r="BH443"/>
  <c r="BG443"/>
  <c r="BF443"/>
  <c r="T443"/>
  <c r="R443"/>
  <c r="P443"/>
  <c r="BI440"/>
  <c r="BH440"/>
  <c r="BG440"/>
  <c r="BF440"/>
  <c r="T440"/>
  <c r="R440"/>
  <c r="P440"/>
  <c r="BI437"/>
  <c r="BH437"/>
  <c r="BG437"/>
  <c r="BF437"/>
  <c r="T437"/>
  <c r="R437"/>
  <c r="P437"/>
  <c r="BI434"/>
  <c r="BH434"/>
  <c r="BG434"/>
  <c r="BF434"/>
  <c r="T434"/>
  <c r="R434"/>
  <c r="P434"/>
  <c r="BI431"/>
  <c r="BH431"/>
  <c r="BG431"/>
  <c r="BF431"/>
  <c r="T431"/>
  <c r="R431"/>
  <c r="P431"/>
  <c r="BI427"/>
  <c r="BH427"/>
  <c r="BG427"/>
  <c r="BF427"/>
  <c r="T427"/>
  <c r="R427"/>
  <c r="P427"/>
  <c r="BI425"/>
  <c r="BH425"/>
  <c r="BG425"/>
  <c r="BF425"/>
  <c r="T425"/>
  <c r="R425"/>
  <c r="P425"/>
  <c r="BI422"/>
  <c r="BH422"/>
  <c r="BG422"/>
  <c r="BF422"/>
  <c r="T422"/>
  <c r="R422"/>
  <c r="P422"/>
  <c r="BI419"/>
  <c r="BH419"/>
  <c r="BG419"/>
  <c r="BF419"/>
  <c r="T419"/>
  <c r="R419"/>
  <c r="P419"/>
  <c r="BI416"/>
  <c r="BH416"/>
  <c r="BG416"/>
  <c r="BF416"/>
  <c r="T416"/>
  <c r="R416"/>
  <c r="P416"/>
  <c r="BI413"/>
  <c r="BH413"/>
  <c r="BG413"/>
  <c r="BF413"/>
  <c r="T413"/>
  <c r="R413"/>
  <c r="P413"/>
  <c r="BI410"/>
  <c r="BH410"/>
  <c r="BG410"/>
  <c r="BF410"/>
  <c r="T410"/>
  <c r="R410"/>
  <c r="P410"/>
  <c r="BI407"/>
  <c r="BH407"/>
  <c r="BG407"/>
  <c r="BF407"/>
  <c r="T407"/>
  <c r="R407"/>
  <c r="P407"/>
  <c r="BI405"/>
  <c r="BH405"/>
  <c r="BG405"/>
  <c r="BF405"/>
  <c r="T405"/>
  <c r="R405"/>
  <c r="P405"/>
  <c r="BI404"/>
  <c r="BH404"/>
  <c r="BG404"/>
  <c r="BF404"/>
  <c r="T404"/>
  <c r="R404"/>
  <c r="P404"/>
  <c r="BI399"/>
  <c r="BH399"/>
  <c r="BG399"/>
  <c r="BF399"/>
  <c r="T399"/>
  <c r="R399"/>
  <c r="P399"/>
  <c r="BI396"/>
  <c r="BH396"/>
  <c r="BG396"/>
  <c r="BF396"/>
  <c r="T396"/>
  <c r="R396"/>
  <c r="P396"/>
  <c r="BI393"/>
  <c r="BH393"/>
  <c r="BG393"/>
  <c r="BF393"/>
  <c r="T393"/>
  <c r="R393"/>
  <c r="P393"/>
  <c r="BI390"/>
  <c r="BH390"/>
  <c r="BG390"/>
  <c r="BF390"/>
  <c r="T390"/>
  <c r="R390"/>
  <c r="P390"/>
  <c r="BI387"/>
  <c r="BH387"/>
  <c r="BG387"/>
  <c r="BF387"/>
  <c r="T387"/>
  <c r="R387"/>
  <c r="P387"/>
  <c r="BI384"/>
  <c r="BH384"/>
  <c r="BG384"/>
  <c r="BF384"/>
  <c r="T384"/>
  <c r="R384"/>
  <c r="P384"/>
  <c r="BI381"/>
  <c r="BH381"/>
  <c r="BG381"/>
  <c r="BF381"/>
  <c r="T381"/>
  <c r="R381"/>
  <c r="P381"/>
  <c r="BI378"/>
  <c r="BH378"/>
  <c r="BG378"/>
  <c r="BF378"/>
  <c r="T378"/>
  <c r="R378"/>
  <c r="P378"/>
  <c r="BI375"/>
  <c r="BH375"/>
  <c r="BG375"/>
  <c r="BF375"/>
  <c r="T375"/>
  <c r="R375"/>
  <c r="P375"/>
  <c r="BI373"/>
  <c r="BH373"/>
  <c r="BG373"/>
  <c r="BF373"/>
  <c r="T373"/>
  <c r="R373"/>
  <c r="P373"/>
  <c r="BI370"/>
  <c r="BH370"/>
  <c r="BG370"/>
  <c r="BF370"/>
  <c r="T370"/>
  <c r="R370"/>
  <c r="P370"/>
  <c r="BI367"/>
  <c r="BH367"/>
  <c r="BG367"/>
  <c r="BF367"/>
  <c r="T367"/>
  <c r="R367"/>
  <c r="P367"/>
  <c r="BI364"/>
  <c r="BH364"/>
  <c r="BG364"/>
  <c r="BF364"/>
  <c r="T364"/>
  <c r="R364"/>
  <c r="P364"/>
  <c r="BI361"/>
  <c r="BH361"/>
  <c r="BG361"/>
  <c r="BF361"/>
  <c r="T361"/>
  <c r="R361"/>
  <c r="P361"/>
  <c r="BI358"/>
  <c r="BH358"/>
  <c r="BG358"/>
  <c r="BF358"/>
  <c r="T358"/>
  <c r="R358"/>
  <c r="P358"/>
  <c r="BI355"/>
  <c r="BH355"/>
  <c r="BG355"/>
  <c r="BF355"/>
  <c r="T355"/>
  <c r="R355"/>
  <c r="P355"/>
  <c r="BI352"/>
  <c r="BH352"/>
  <c r="BG352"/>
  <c r="BF352"/>
  <c r="T352"/>
  <c r="R352"/>
  <c r="P352"/>
  <c r="BI349"/>
  <c r="BH349"/>
  <c r="BG349"/>
  <c r="BF349"/>
  <c r="T349"/>
  <c r="R349"/>
  <c r="P349"/>
  <c r="BI346"/>
  <c r="BH346"/>
  <c r="BG346"/>
  <c r="BF346"/>
  <c r="T346"/>
  <c r="R346"/>
  <c r="P346"/>
  <c r="BI343"/>
  <c r="BH343"/>
  <c r="BG343"/>
  <c r="BF343"/>
  <c r="T343"/>
  <c r="R343"/>
  <c r="P343"/>
  <c r="BI340"/>
  <c r="BH340"/>
  <c r="BG340"/>
  <c r="BF340"/>
  <c r="T340"/>
  <c r="R340"/>
  <c r="P340"/>
  <c r="BI337"/>
  <c r="BH337"/>
  <c r="BG337"/>
  <c r="BF337"/>
  <c r="T337"/>
  <c r="R337"/>
  <c r="P337"/>
  <c r="BI334"/>
  <c r="BH334"/>
  <c r="BG334"/>
  <c r="BF334"/>
  <c r="T334"/>
  <c r="R334"/>
  <c r="P334"/>
  <c r="BI331"/>
  <c r="BH331"/>
  <c r="BG331"/>
  <c r="BF331"/>
  <c r="T331"/>
  <c r="R331"/>
  <c r="P331"/>
  <c r="BI328"/>
  <c r="BH328"/>
  <c r="BG328"/>
  <c r="BF328"/>
  <c r="T328"/>
  <c r="R328"/>
  <c r="P328"/>
  <c r="BI325"/>
  <c r="BH325"/>
  <c r="BG325"/>
  <c r="BF325"/>
  <c r="T325"/>
  <c r="R325"/>
  <c r="P325"/>
  <c r="BI322"/>
  <c r="BH322"/>
  <c r="BG322"/>
  <c r="BF322"/>
  <c r="T322"/>
  <c r="R322"/>
  <c r="P322"/>
  <c r="BI319"/>
  <c r="BH319"/>
  <c r="BG319"/>
  <c r="BF319"/>
  <c r="T319"/>
  <c r="R319"/>
  <c r="P319"/>
  <c r="BI316"/>
  <c r="BH316"/>
  <c r="BG316"/>
  <c r="BF316"/>
  <c r="T316"/>
  <c r="R316"/>
  <c r="P316"/>
  <c r="BI313"/>
  <c r="BH313"/>
  <c r="BG313"/>
  <c r="BF313"/>
  <c r="T313"/>
  <c r="R313"/>
  <c r="P313"/>
  <c r="BI310"/>
  <c r="BH310"/>
  <c r="BG310"/>
  <c r="BF310"/>
  <c r="T310"/>
  <c r="R310"/>
  <c r="P310"/>
  <c r="BI307"/>
  <c r="BH307"/>
  <c r="BG307"/>
  <c r="BF307"/>
  <c r="T307"/>
  <c r="R307"/>
  <c r="P307"/>
  <c r="BI303"/>
  <c r="BH303"/>
  <c r="BG303"/>
  <c r="BF303"/>
  <c r="T303"/>
  <c r="R303"/>
  <c r="P303"/>
  <c r="BI299"/>
  <c r="BH299"/>
  <c r="BG299"/>
  <c r="BF299"/>
  <c r="T299"/>
  <c r="R299"/>
  <c r="P299"/>
  <c r="BI296"/>
  <c r="BH296"/>
  <c r="BG296"/>
  <c r="BF296"/>
  <c r="T296"/>
  <c r="R296"/>
  <c r="P296"/>
  <c r="BI293"/>
  <c r="BH293"/>
  <c r="BG293"/>
  <c r="BF293"/>
  <c r="T293"/>
  <c r="R293"/>
  <c r="P293"/>
  <c r="BI290"/>
  <c r="BH290"/>
  <c r="BG290"/>
  <c r="BF290"/>
  <c r="T290"/>
  <c r="R290"/>
  <c r="P290"/>
  <c r="BI287"/>
  <c r="BH287"/>
  <c r="BG287"/>
  <c r="BF287"/>
  <c r="T287"/>
  <c r="R287"/>
  <c r="P287"/>
  <c r="BI283"/>
  <c r="BH283"/>
  <c r="BG283"/>
  <c r="BF283"/>
  <c r="T283"/>
  <c r="R283"/>
  <c r="P283"/>
  <c r="BI280"/>
  <c r="BH280"/>
  <c r="BG280"/>
  <c r="BF280"/>
  <c r="T280"/>
  <c r="R280"/>
  <c r="P280"/>
  <c r="BI276"/>
  <c r="BH276"/>
  <c r="BG276"/>
  <c r="BF276"/>
  <c r="T276"/>
  <c r="R276"/>
  <c r="P276"/>
  <c r="BI273"/>
  <c r="BH273"/>
  <c r="BG273"/>
  <c r="BF273"/>
  <c r="T273"/>
  <c r="R273"/>
  <c r="P273"/>
  <c r="BI269"/>
  <c r="BH269"/>
  <c r="BG269"/>
  <c r="BF269"/>
  <c r="T269"/>
  <c r="R269"/>
  <c r="P269"/>
  <c r="BI266"/>
  <c r="BH266"/>
  <c r="BG266"/>
  <c r="BF266"/>
  <c r="T266"/>
  <c r="R266"/>
  <c r="P266"/>
  <c r="BI262"/>
  <c r="BH262"/>
  <c r="BG262"/>
  <c r="BF262"/>
  <c r="T262"/>
  <c r="R262"/>
  <c r="P262"/>
  <c r="BI259"/>
  <c r="BH259"/>
  <c r="BG259"/>
  <c r="BF259"/>
  <c r="T259"/>
  <c r="R259"/>
  <c r="P259"/>
  <c r="BI257"/>
  <c r="BH257"/>
  <c r="BG257"/>
  <c r="BF257"/>
  <c r="T257"/>
  <c r="R257"/>
  <c r="P257"/>
  <c r="BI254"/>
  <c r="BH254"/>
  <c r="BG254"/>
  <c r="BF254"/>
  <c r="T254"/>
  <c r="R254"/>
  <c r="P254"/>
  <c r="BI250"/>
  <c r="BH250"/>
  <c r="BG250"/>
  <c r="BF250"/>
  <c r="T250"/>
  <c r="R250"/>
  <c r="P250"/>
  <c r="BI247"/>
  <c r="BH247"/>
  <c r="BG247"/>
  <c r="BF247"/>
  <c r="T247"/>
  <c r="R247"/>
  <c r="P247"/>
  <c r="BI244"/>
  <c r="BH244"/>
  <c r="BG244"/>
  <c r="BF244"/>
  <c r="T244"/>
  <c r="R244"/>
  <c r="P244"/>
  <c r="BI241"/>
  <c r="BH241"/>
  <c r="BG241"/>
  <c r="BF241"/>
  <c r="T241"/>
  <c r="R241"/>
  <c r="P241"/>
  <c r="BI238"/>
  <c r="BH238"/>
  <c r="BG238"/>
  <c r="BF238"/>
  <c r="T238"/>
  <c r="R238"/>
  <c r="P238"/>
  <c r="BI235"/>
  <c r="BH235"/>
  <c r="BG235"/>
  <c r="BF235"/>
  <c r="T235"/>
  <c r="R235"/>
  <c r="P235"/>
  <c r="BI232"/>
  <c r="BH232"/>
  <c r="BG232"/>
  <c r="BF232"/>
  <c r="T232"/>
  <c r="R232"/>
  <c r="P232"/>
  <c r="BI229"/>
  <c r="BH229"/>
  <c r="BG229"/>
  <c r="BF229"/>
  <c r="T229"/>
  <c r="R229"/>
  <c r="P229"/>
  <c r="BI226"/>
  <c r="BH226"/>
  <c r="BG226"/>
  <c r="BF226"/>
  <c r="T226"/>
  <c r="R226"/>
  <c r="P226"/>
  <c r="BI223"/>
  <c r="BH223"/>
  <c r="BG223"/>
  <c r="BF223"/>
  <c r="T223"/>
  <c r="R223"/>
  <c r="P223"/>
  <c r="BI220"/>
  <c r="BH220"/>
  <c r="BG220"/>
  <c r="BF220"/>
  <c r="T220"/>
  <c r="R220"/>
  <c r="P220"/>
  <c r="BI217"/>
  <c r="BH217"/>
  <c r="BG217"/>
  <c r="BF217"/>
  <c r="T217"/>
  <c r="R217"/>
  <c r="P217"/>
  <c r="BI214"/>
  <c r="BH214"/>
  <c r="BG214"/>
  <c r="BF214"/>
  <c r="T214"/>
  <c r="R214"/>
  <c r="P214"/>
  <c r="BI211"/>
  <c r="BH211"/>
  <c r="BG211"/>
  <c r="BF211"/>
  <c r="T211"/>
  <c r="R211"/>
  <c r="P211"/>
  <c r="BI208"/>
  <c r="BH208"/>
  <c r="BG208"/>
  <c r="BF208"/>
  <c r="T208"/>
  <c r="R208"/>
  <c r="P208"/>
  <c r="BI205"/>
  <c r="BH205"/>
  <c r="BG205"/>
  <c r="BF205"/>
  <c r="T205"/>
  <c r="R205"/>
  <c r="P205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T177"/>
  <c r="R178"/>
  <c r="R177"/>
  <c r="P178"/>
  <c r="P177"/>
  <c r="BI175"/>
  <c r="BH175"/>
  <c r="BG175"/>
  <c r="BF175"/>
  <c r="T175"/>
  <c r="R175"/>
  <c r="P175"/>
  <c r="BI172"/>
  <c r="BH172"/>
  <c r="BG172"/>
  <c r="BF172"/>
  <c r="T172"/>
  <c r="R172"/>
  <c r="P172"/>
  <c r="BI170"/>
  <c r="BH170"/>
  <c r="BG170"/>
  <c r="BF170"/>
  <c r="T170"/>
  <c r="R170"/>
  <c r="P170"/>
  <c r="BI167"/>
  <c r="BH167"/>
  <c r="BG167"/>
  <c r="BF167"/>
  <c r="T167"/>
  <c r="R167"/>
  <c r="P167"/>
  <c r="BI162"/>
  <c r="BH162"/>
  <c r="BG162"/>
  <c r="BF162"/>
  <c r="T162"/>
  <c r="T161"/>
  <c r="R162"/>
  <c r="R161"/>
  <c r="P162"/>
  <c r="P161"/>
  <c r="BI158"/>
  <c r="BH158"/>
  <c r="BG158"/>
  <c r="BF158"/>
  <c r="T158"/>
  <c r="R158"/>
  <c r="P158"/>
  <c r="BI154"/>
  <c r="BH154"/>
  <c r="BG154"/>
  <c r="BF154"/>
  <c r="T154"/>
  <c r="R154"/>
  <c r="P154"/>
  <c r="BI150"/>
  <c r="BH150"/>
  <c r="BG150"/>
  <c r="BF150"/>
  <c r="T150"/>
  <c r="R150"/>
  <c r="P150"/>
  <c r="BI147"/>
  <c r="BH147"/>
  <c r="BG147"/>
  <c r="BF147"/>
  <c r="T147"/>
  <c r="R147"/>
  <c r="P147"/>
  <c r="BI146"/>
  <c r="BH146"/>
  <c r="BG146"/>
  <c r="BF146"/>
  <c r="T146"/>
  <c r="R146"/>
  <c r="P146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1"/>
  <c r="BH131"/>
  <c r="BG131"/>
  <c r="BF131"/>
  <c r="T131"/>
  <c r="R131"/>
  <c r="P131"/>
  <c r="J125"/>
  <c r="F122"/>
  <c r="E120"/>
  <c r="J92"/>
  <c r="F89"/>
  <c r="E87"/>
  <c r="J21"/>
  <c r="E21"/>
  <c r="J91"/>
  <c r="J20"/>
  <c r="J18"/>
  <c r="E18"/>
  <c r="F92"/>
  <c r="J17"/>
  <c r="J15"/>
  <c r="E15"/>
  <c r="F124"/>
  <c r="J14"/>
  <c r="J12"/>
  <c r="J122"/>
  <c r="E7"/>
  <c r="E85"/>
  <c i="1" r="L90"/>
  <c r="AM90"/>
  <c r="AM89"/>
  <c r="L89"/>
  <c r="AM87"/>
  <c r="L87"/>
  <c r="L85"/>
  <c r="L84"/>
  <c i="2" r="J506"/>
  <c r="BK473"/>
  <c r="BK470"/>
  <c r="J458"/>
  <c r="J449"/>
  <c r="BK440"/>
  <c r="J437"/>
  <c r="BK422"/>
  <c r="J413"/>
  <c r="J404"/>
  <c r="J399"/>
  <c r="J381"/>
  <c r="J378"/>
  <c r="BK375"/>
  <c r="J367"/>
  <c r="J352"/>
  <c r="BK346"/>
  <c r="BK340"/>
  <c r="J334"/>
  <c r="BK316"/>
  <c r="J307"/>
  <c r="J296"/>
  <c r="BK283"/>
  <c r="BK276"/>
  <c r="BK262"/>
  <c r="BK259"/>
  <c r="J257"/>
  <c r="BK244"/>
  <c r="BK241"/>
  <c r="BK235"/>
  <c r="J232"/>
  <c r="BK229"/>
  <c r="BK214"/>
  <c r="J205"/>
  <c r="J196"/>
  <c r="J193"/>
  <c r="BK187"/>
  <c r="BK158"/>
  <c r="BK150"/>
  <c r="BK131"/>
  <c i="1" r="AS94"/>
  <c i="2" r="J509"/>
  <c r="BK503"/>
  <c r="BK485"/>
  <c r="BK479"/>
  <c r="BK476"/>
  <c r="J473"/>
  <c r="BK458"/>
  <c r="J455"/>
  <c r="BK446"/>
  <c r="J440"/>
  <c r="J434"/>
  <c r="BK427"/>
  <c r="J419"/>
  <c r="BK399"/>
  <c r="BK393"/>
  <c r="J387"/>
  <c r="BK384"/>
  <c r="BK381"/>
  <c r="BK373"/>
  <c r="BK361"/>
  <c r="J355"/>
  <c r="J337"/>
  <c r="J331"/>
  <c r="BK325"/>
  <c r="BK319"/>
  <c r="J299"/>
  <c r="J259"/>
  <c r="J241"/>
  <c r="J229"/>
  <c r="J217"/>
  <c r="BK208"/>
  <c r="J190"/>
  <c r="J184"/>
  <c r="BK181"/>
  <c r="BK175"/>
  <c r="BK170"/>
  <c r="J162"/>
  <c r="J158"/>
  <c r="J150"/>
  <c r="BK147"/>
  <c r="J146"/>
  <c r="J141"/>
  <c r="BK500"/>
  <c r="J485"/>
  <c r="BK455"/>
  <c r="BK449"/>
  <c r="BK416"/>
  <c r="J393"/>
  <c r="BK370"/>
  <c r="J322"/>
  <c r="J310"/>
  <c r="BK299"/>
  <c r="J290"/>
  <c r="J287"/>
  <c r="J283"/>
  <c r="J280"/>
  <c r="J276"/>
  <c r="J269"/>
  <c r="J266"/>
  <c r="BK257"/>
  <c r="BK247"/>
  <c r="J202"/>
  <c r="J199"/>
  <c r="J187"/>
  <c r="BK172"/>
  <c r="BK167"/>
  <c r="J147"/>
  <c r="BK546"/>
  <c r="BK543"/>
  <c r="BK541"/>
  <c r="BK536"/>
  <c r="J523"/>
  <c r="J520"/>
  <c r="BK517"/>
  <c r="J512"/>
  <c r="J503"/>
  <c r="J494"/>
  <c r="BK488"/>
  <c r="J476"/>
  <c r="J470"/>
  <c r="BK452"/>
  <c r="J431"/>
  <c r="J425"/>
  <c r="BK419"/>
  <c r="J416"/>
  <c r="J407"/>
  <c r="BK404"/>
  <c r="J396"/>
  <c r="J390"/>
  <c r="BK387"/>
  <c r="J384"/>
  <c r="J373"/>
  <c r="J358"/>
  <c r="BK352"/>
  <c r="J349"/>
  <c r="BK328"/>
  <c r="J316"/>
  <c r="BK313"/>
  <c r="J303"/>
  <c r="BK287"/>
  <c r="BK269"/>
  <c r="J250"/>
  <c r="J244"/>
  <c r="BK238"/>
  <c r="BK226"/>
  <c r="BK223"/>
  <c r="BK217"/>
  <c r="J214"/>
  <c r="BK211"/>
  <c r="J208"/>
  <c r="BK202"/>
  <c r="BK196"/>
  <c r="BK193"/>
  <c r="BK184"/>
  <c r="J181"/>
  <c r="BK178"/>
  <c r="BK523"/>
  <c r="BK514"/>
  <c r="J500"/>
  <c r="J497"/>
  <c r="J491"/>
  <c r="J482"/>
  <c r="J467"/>
  <c r="BK464"/>
  <c r="BK461"/>
  <c r="J446"/>
  <c r="BK431"/>
  <c r="J427"/>
  <c r="BK425"/>
  <c r="BK413"/>
  <c r="J405"/>
  <c r="BK364"/>
  <c r="BK343"/>
  <c r="BK337"/>
  <c r="J328"/>
  <c r="J319"/>
  <c r="BK303"/>
  <c r="J293"/>
  <c r="BK273"/>
  <c r="BK266"/>
  <c r="BK250"/>
  <c r="J247"/>
  <c r="BK220"/>
  <c r="BK205"/>
  <c r="BK199"/>
  <c r="BK190"/>
  <c r="J167"/>
  <c r="BK146"/>
  <c r="BK138"/>
  <c r="J135"/>
  <c r="J543"/>
  <c r="J541"/>
  <c r="J536"/>
  <c r="J531"/>
  <c r="J528"/>
  <c r="J517"/>
  <c r="J546"/>
  <c r="BK509"/>
  <c r="BK494"/>
  <c r="BK491"/>
  <c r="J488"/>
  <c r="J479"/>
  <c r="BK467"/>
  <c r="J464"/>
  <c r="J443"/>
  <c r="BK437"/>
  <c r="J422"/>
  <c r="J410"/>
  <c r="BK407"/>
  <c r="BK405"/>
  <c r="BK396"/>
  <c r="BK390"/>
  <c r="J375"/>
  <c r="J370"/>
  <c r="J364"/>
  <c r="BK358"/>
  <c r="BK355"/>
  <c r="BK349"/>
  <c r="J346"/>
  <c r="J343"/>
  <c r="BK334"/>
  <c r="BK310"/>
  <c r="BK296"/>
  <c r="BK293"/>
  <c r="J254"/>
  <c r="J238"/>
  <c r="BK232"/>
  <c r="J226"/>
  <c r="J223"/>
  <c r="J220"/>
  <c r="J211"/>
  <c r="J170"/>
  <c r="BK162"/>
  <c r="J154"/>
  <c r="BK141"/>
  <c r="J138"/>
  <c r="BK135"/>
  <c r="BK531"/>
  <c r="BK528"/>
  <c r="BK520"/>
  <c r="J514"/>
  <c r="BK512"/>
  <c r="BK506"/>
  <c r="BK497"/>
  <c r="BK482"/>
  <c r="J461"/>
  <c r="J452"/>
  <c r="BK443"/>
  <c r="BK434"/>
  <c r="BK410"/>
  <c r="BK378"/>
  <c r="BK367"/>
  <c r="J361"/>
  <c r="J340"/>
  <c r="BK331"/>
  <c r="J325"/>
  <c r="BK322"/>
  <c r="J313"/>
  <c r="BK307"/>
  <c r="BK290"/>
  <c r="BK280"/>
  <c r="J273"/>
  <c r="J262"/>
  <c r="BK254"/>
  <c r="J235"/>
  <c r="J178"/>
  <c r="J175"/>
  <c r="J172"/>
  <c r="BK154"/>
  <c r="J131"/>
  <c l="1" r="BK130"/>
  <c r="BK180"/>
  <c r="BK258"/>
  <c r="J258"/>
  <c r="J104"/>
  <c r="BK406"/>
  <c r="J406"/>
  <c r="J105"/>
  <c r="P406"/>
  <c r="T406"/>
  <c r="T426"/>
  <c r="R542"/>
  <c r="T130"/>
  <c r="T129"/>
  <c r="R426"/>
  <c r="T513"/>
  <c r="P130"/>
  <c r="P129"/>
  <c r="P166"/>
  <c r="R166"/>
  <c r="T166"/>
  <c r="P180"/>
  <c r="R258"/>
  <c r="BK426"/>
  <c r="J426"/>
  <c r="J106"/>
  <c r="T542"/>
  <c r="R130"/>
  <c r="R129"/>
  <c r="R128"/>
  <c r="T258"/>
  <c r="R406"/>
  <c r="P426"/>
  <c r="BK542"/>
  <c r="J542"/>
  <c r="J108"/>
  <c r="P258"/>
  <c r="R513"/>
  <c r="BK166"/>
  <c r="J166"/>
  <c r="J100"/>
  <c r="P542"/>
  <c r="R180"/>
  <c r="R179"/>
  <c r="T180"/>
  <c r="T179"/>
  <c r="BK513"/>
  <c r="J513"/>
  <c r="J107"/>
  <c r="P513"/>
  <c r="J89"/>
  <c r="BE147"/>
  <c r="BE150"/>
  <c r="BE193"/>
  <c r="BE196"/>
  <c r="BE199"/>
  <c r="BE202"/>
  <c r="BE247"/>
  <c r="BE250"/>
  <c r="BE283"/>
  <c r="BE287"/>
  <c r="BE293"/>
  <c r="BE296"/>
  <c r="BE299"/>
  <c r="BE303"/>
  <c r="BE346"/>
  <c r="BE349"/>
  <c r="BE352"/>
  <c r="BE370"/>
  <c r="BE373"/>
  <c r="BE387"/>
  <c r="BE446"/>
  <c r="BE449"/>
  <c r="BE491"/>
  <c r="BE503"/>
  <c r="BE517"/>
  <c r="E118"/>
  <c r="BE172"/>
  <c r="BE178"/>
  <c r="BE205"/>
  <c r="BE229"/>
  <c r="BE266"/>
  <c r="BE269"/>
  <c r="BE273"/>
  <c r="BE290"/>
  <c r="BE331"/>
  <c r="BE361"/>
  <c r="BE404"/>
  <c r="BE413"/>
  <c r="BE416"/>
  <c r="BE419"/>
  <c r="BE455"/>
  <c r="BE458"/>
  <c r="BE461"/>
  <c r="BE482"/>
  <c r="BE485"/>
  <c r="BE520"/>
  <c r="BE523"/>
  <c r="BE541"/>
  <c r="BE546"/>
  <c r="BK161"/>
  <c r="J161"/>
  <c r="J99"/>
  <c r="BK177"/>
  <c r="J177"/>
  <c r="J101"/>
  <c r="F125"/>
  <c r="BE131"/>
  <c r="BE181"/>
  <c r="BE184"/>
  <c r="BE187"/>
  <c r="BE259"/>
  <c r="BE262"/>
  <c r="BE313"/>
  <c r="BE316"/>
  <c r="BE367"/>
  <c r="BE375"/>
  <c r="BE410"/>
  <c r="BE422"/>
  <c r="BE437"/>
  <c r="BE488"/>
  <c r="BE528"/>
  <c r="F91"/>
  <c r="BE141"/>
  <c r="BE146"/>
  <c r="BE162"/>
  <c r="BE167"/>
  <c r="BE170"/>
  <c r="BE175"/>
  <c r="BE190"/>
  <c r="BE254"/>
  <c r="BE257"/>
  <c r="BE276"/>
  <c r="BE280"/>
  <c r="BE307"/>
  <c r="BE310"/>
  <c r="BE319"/>
  <c r="BE364"/>
  <c r="BE378"/>
  <c r="BE381"/>
  <c r="BE393"/>
  <c r="BE440"/>
  <c r="BE443"/>
  <c r="BE479"/>
  <c r="BE514"/>
  <c r="BE531"/>
  <c r="BE536"/>
  <c r="BE154"/>
  <c r="BE158"/>
  <c r="BE208"/>
  <c r="BE211"/>
  <c r="BE214"/>
  <c r="BE217"/>
  <c r="BE238"/>
  <c r="BE241"/>
  <c r="BE244"/>
  <c r="BE337"/>
  <c r="BE340"/>
  <c r="BE343"/>
  <c r="BE355"/>
  <c r="BE358"/>
  <c r="BE384"/>
  <c r="BE399"/>
  <c r="BE407"/>
  <c r="BE427"/>
  <c r="BE431"/>
  <c r="BE434"/>
  <c r="BE473"/>
  <c r="BE476"/>
  <c r="J124"/>
  <c r="BE135"/>
  <c r="BE138"/>
  <c r="BE232"/>
  <c r="BE235"/>
  <c r="BE334"/>
  <c r="BE390"/>
  <c r="BE405"/>
  <c r="BE425"/>
  <c r="BE452"/>
  <c r="BE464"/>
  <c r="BE467"/>
  <c r="BE470"/>
  <c r="BE494"/>
  <c r="BE497"/>
  <c r="BE500"/>
  <c r="BE506"/>
  <c r="BE512"/>
  <c r="BE543"/>
  <c r="BE220"/>
  <c r="BE223"/>
  <c r="BE226"/>
  <c r="BE322"/>
  <c r="BE325"/>
  <c r="BE328"/>
  <c r="BE396"/>
  <c r="BE509"/>
  <c r="F37"/>
  <c i="1" r="BD95"/>
  <c r="BD94"/>
  <c r="W33"/>
  <c i="2" r="F36"/>
  <c i="1" r="BC95"/>
  <c r="BC94"/>
  <c r="W32"/>
  <c i="2" r="F35"/>
  <c i="1" r="BB95"/>
  <c r="BB94"/>
  <c r="W31"/>
  <c i="2" r="F34"/>
  <c i="1" r="BA95"/>
  <c r="BA94"/>
  <c r="W30"/>
  <c i="2" r="J34"/>
  <c i="1" r="AW95"/>
  <c i="2" l="1" r="P179"/>
  <c r="T128"/>
  <c r="BK179"/>
  <c r="J179"/>
  <c r="J102"/>
  <c r="P128"/>
  <c i="1" r="AU95"/>
  <c i="2" r="BK129"/>
  <c r="BK128"/>
  <c r="J128"/>
  <c r="J130"/>
  <c r="J98"/>
  <c r="J180"/>
  <c r="J103"/>
  <c i="1" r="AY94"/>
  <c i="2" r="J33"/>
  <c i="1" r="AV95"/>
  <c r="AT95"/>
  <c r="AU94"/>
  <c r="AW94"/>
  <c r="AK30"/>
  <c i="2" r="F33"/>
  <c i="1" r="AZ95"/>
  <c r="AZ94"/>
  <c r="W29"/>
  <c i="2" r="J30"/>
  <c i="1" r="AG95"/>
  <c r="AN95"/>
  <c r="AX94"/>
  <c i="2" l="1" r="J39"/>
  <c r="J96"/>
  <c r="J129"/>
  <c r="J97"/>
  <c i="1" r="AV94"/>
  <c r="AK29"/>
  <c r="AG94"/>
  <c r="AK26"/>
  <c l="1"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<sst xmlns="http://schemas.openxmlformats.org/spreadsheetml/2006/main">
  <si>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</si>
  <si>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</si>
  <si>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</si>
  <si>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</si>
  <si>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{2b158a46-8406-4a5b-bf9b-4ed2134f4c78}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</si>
  <si>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</si>
  <si>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</si>
  <si>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</si>
  <si>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</si>
  <si>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</si>
  <si>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</si>
  <si>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0,001</t>
  </si>
  <si>
    <t>Kód:</t>
  </si>
  <si>
    <t>BD_KOSTELECKA_LHOTA</t>
  </si>
  <si>
    <t>Stavba:</t>
  </si>
  <si>
    <t>BD KOSTELECKÁ LHOTA</t>
  </si>
  <si>
    <t>0,1</t>
  </si>
  <si>
    <t>KSO:</t>
  </si>
  <si>
    <t>CC-CZ:</t>
  </si>
  <si>
    <t>1</t>
  </si>
  <si>
    <t>Místo:</t>
  </si>
  <si>
    <t>k.ú. Kostelecká Lhota</t>
  </si>
  <si>
    <t>Datum:</t>
  </si>
  <si>
    <t>18. 5. 2020</t>
  </si>
  <si>
    <t>10</t>
  </si>
  <si>
    <t>100</t>
  </si>
  <si>
    <t>Zadavatel:</t>
  </si>
  <si>
    <t>IČ:</t>
  </si>
  <si>
    <t xml:space="preserve"> </t>
  </si>
  <si>
    <t>DIČ:</t>
  </si>
  <si>
    <t>Zhotovitel:</t>
  </si>
  <si>
    <t>Projektant:</t>
  </si>
  <si>
    <t>True</t>
  </si>
  <si>
    <t>Zpracovatel:</t>
  </si>
  <si>
    <t>Ing. Karel Dovrtěl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</si>
  <si>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</si>
  <si>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</si>
  <si>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</si>
  <si>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</si>
  <si>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</si>
  <si>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</si>
  <si>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</si>
  <si>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</si>
  <si>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</si>
  <si>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</si>
  <si>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</si>
  <si>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</si>
  <si>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</si>
  <si>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</si>
  <si>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</si>
  <si>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</si>
  <si>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</si>
  <si>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</si>
  <si>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</si>
  <si>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</si>
  <si>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</si>
  <si>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</si>
  <si>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</si>
  <si>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</si>
  <si>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</si>
  <si>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</si>
  <si>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</si>
  <si>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</si>
  <si>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</si>
  <si>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</si>
  <si>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</si>
  <si>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</si>
  <si>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</si>
  <si>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</si>
  <si>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</si>
  <si>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</si>
  <si>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</si>
  <si>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</si>
  <si>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</si>
  <si>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</si>
  <si>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</si>
  <si>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</si>
  <si>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</si>
  <si>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</si>
  <si>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</si>
  <si>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</si>
  <si>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ZTI</t>
  </si>
  <si>
    <t>D.1.4.A - ZDRAVOTNĚ TECHNICKÉ INSTALACE</t>
  </si>
  <si>
    <t>STA</t>
  </si>
  <si>
    <t>{30bd5e9f-ba61-44ea-93da-c0f1fc9da022}</t>
  </si>
  <si>
    <t>2</t>
  </si>
  <si>
    <t>KRYCÍ LIST SOUPISU PRACÍ</t>
  </si>
  <si>
    <t>Objekt:</t>
  </si>
  <si>
    <t>ZTI - D.1.4.A - ZDRAVOTNĚ TECHNICKÉ INSTALACE</t>
  </si>
  <si>
    <t>Ing. K. Dovrtěl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</si>
  <si>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</si>
  <si>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</si>
  <si>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</si>
  <si>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</si>
  <si>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</si>
  <si>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</si>
  <si>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</si>
  <si>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</si>
  <si>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8 - Trubní vedení</t>
  </si>
  <si>
    <t xml:space="preserve">    9 - Ostatní konstrukce a práce-bourání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</si>
  <si>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</si>
  <si>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</si>
  <si>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</si>
  <si>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724 - Zdravotechnika - strojní vybavení</t>
  </si>
  <si>
    <t xml:space="preserve">    725 - Zdravotechnika - zařizovací předměty</t>
  </si>
  <si>
    <t xml:space="preserve">    726 - Zdravotechnika - předstěnové instalace</t>
  </si>
  <si>
    <t xml:space="preserve">    727 - Zdravotechnika - požární ochrana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</si>
  <si>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</si>
  <si>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</si>
  <si>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</si>
  <si>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</si>
  <si>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</si>
  <si>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</si>
  <si>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</si>
  <si>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</si>
  <si>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</si>
  <si>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</si>
  <si>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</si>
  <si>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</si>
  <si>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</si>
  <si>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</si>
  <si>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</si>
  <si>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</si>
  <si>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</si>
  <si>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</si>
  <si>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132201101</t>
  </si>
  <si>
    <t>Hloubení rýh š do 600 mm v hornině tř. 3 objemu do 100 m3</t>
  </si>
  <si>
    <t>m3</t>
  </si>
  <si>
    <t>4</t>
  </si>
  <si>
    <t>1325216218</t>
  </si>
  <si>
    <t>VV</t>
  </si>
  <si>
    <t>((20+37+32+48)*0,6*1,0) "svodná kanalizace</t>
  </si>
  <si>
    <t>((10)*0,6*1,0) "propojení vodovodu</t>
  </si>
  <si>
    <t>Součet</t>
  </si>
  <si>
    <t>132201109</t>
  </si>
  <si>
    <t>Příplatek za lepivost k hloubení rýh š do 600 mm v hornině tř. 3</t>
  </si>
  <si>
    <t>-484807699</t>
  </si>
  <si>
    <t>0,5*88,200 "hloubené vykopávky</t>
  </si>
  <si>
    <t>3</t>
  </si>
  <si>
    <t>161101101</t>
  </si>
  <si>
    <t>Svislé přemístění výkopku z horniny tř. 1 až 4 hl výkopu do 2,5 m</t>
  </si>
  <si>
    <t>-1282376887</t>
  </si>
  <si>
    <t>162701105</t>
  </si>
  <si>
    <t>Vodorovné přemístění do 10000 m výkopku/sypaniny z horniny tř. 1 až 4</t>
  </si>
  <si>
    <t>169794838</t>
  </si>
  <si>
    <t>8,820 "lože</t>
  </si>
  <si>
    <t>36,055 "obsypy</t>
  </si>
  <si>
    <t>0,013*(20+37+32+48+3*10) "potrubí</t>
  </si>
  <si>
    <t>5</t>
  </si>
  <si>
    <t>171201201</t>
  </si>
  <si>
    <t>Uložení sypaniny na skládky</t>
  </si>
  <si>
    <t>-471859354</t>
  </si>
  <si>
    <t>6</t>
  </si>
  <si>
    <t>171201211</t>
  </si>
  <si>
    <t>Poplatek za uložení odpadu ze sypaniny na skládce (skládkovné)</t>
  </si>
  <si>
    <t>t</t>
  </si>
  <si>
    <t>-424355667</t>
  </si>
  <si>
    <t>1,8*47,046</t>
  </si>
  <si>
    <t>7</t>
  </si>
  <si>
    <t>174101101</t>
  </si>
  <si>
    <t>Zásyp jam, šachet rýh nebo kolem objektů sypaninou se zhutněním</t>
  </si>
  <si>
    <t>2085766202</t>
  </si>
  <si>
    <t>88,200 "hloubené vykopávky</t>
  </si>
  <si>
    <t>-47,046 "vodorovný přesun</t>
  </si>
  <si>
    <t>8</t>
  </si>
  <si>
    <t>175101201</t>
  </si>
  <si>
    <t>Obsypání objektu nad přilehlým původním terénem sypaninou bez prohození sítem, uloženou do 3 m</t>
  </si>
  <si>
    <t>626323738</t>
  </si>
  <si>
    <t>((20+37+32+48)*0,6*0,43)-0,013*(20+37+32+48) "svodná kanalizace</t>
  </si>
  <si>
    <t>((10)*0,6*0,48)-0,013*(3*10) "propojení vodovodu</t>
  </si>
  <si>
    <t>9</t>
  </si>
  <si>
    <t>M</t>
  </si>
  <si>
    <t>583313450</t>
  </si>
  <si>
    <t>kamenivo těžené drobné frakce 0-4</t>
  </si>
  <si>
    <t>-1712895072</t>
  </si>
  <si>
    <t>1,89*36,055</t>
  </si>
  <si>
    <t>Vodorovné konstrukce</t>
  </si>
  <si>
    <t>451572111</t>
  </si>
  <si>
    <t>Lože pod potrubí otevřený výkop z kameniva drobného těženého</t>
  </si>
  <si>
    <t>-365401271</t>
  </si>
  <si>
    <t>((20+37+32+48)*0,6*0,10) "svodná kanalizace</t>
  </si>
  <si>
    <t>((10)*0,6*0,1) "propojení vodovodu</t>
  </si>
  <si>
    <t>Trubní vedení</t>
  </si>
  <si>
    <t>11</t>
  </si>
  <si>
    <t>866151003</t>
  </si>
  <si>
    <t>Montáž potrubí předizolovaného DN 20 vnějšího průměru D 140 mm</t>
  </si>
  <si>
    <t>m</t>
  </si>
  <si>
    <t>1096892242</t>
  </si>
  <si>
    <t>10 "propojení vodovodu</t>
  </si>
  <si>
    <t>12</t>
  </si>
  <si>
    <t>28615837</t>
  </si>
  <si>
    <t>trubka vodovodní předizolovaná PE 100, SDR 11 PN 16 DN 25</t>
  </si>
  <si>
    <t>32</t>
  </si>
  <si>
    <t>16</t>
  </si>
  <si>
    <t>687020938</t>
  </si>
  <si>
    <t>1,03*10</t>
  </si>
  <si>
    <t>13</t>
  </si>
  <si>
    <t>866181005</t>
  </si>
  <si>
    <t>Montáž potrubí předizolovaného DN 40 vnějšího průměru D 175 mm</t>
  </si>
  <si>
    <t>-2022011824</t>
  </si>
  <si>
    <t>10+10 "propojení vodovodu</t>
  </si>
  <si>
    <t>14</t>
  </si>
  <si>
    <t>28615839</t>
  </si>
  <si>
    <t>trubka vodovodní předizolovaná PE 100, SDR 11 PN 16 DN 40</t>
  </si>
  <si>
    <t>-1840477571</t>
  </si>
  <si>
    <t>1,03*20</t>
  </si>
  <si>
    <t>Ostatní konstrukce a práce-bourání</t>
  </si>
  <si>
    <t>R-9709001</t>
  </si>
  <si>
    <t>Stavební výpomoce, pomocné zednické práce, montážní práce, demontáže a další nespecifikované práce</t>
  </si>
  <si>
    <t>hod</t>
  </si>
  <si>
    <t>816233014</t>
  </si>
  <si>
    <t>PSV</t>
  </si>
  <si>
    <t>Práce a dodávky PSV</t>
  </si>
  <si>
    <t>721</t>
  </si>
  <si>
    <t>Zdravotechnika - vnitřní kanalizace</t>
  </si>
  <si>
    <t>721173401</t>
  </si>
  <si>
    <t>Potrubí kanalizační plastové svodné systém KG DN 100</t>
  </si>
  <si>
    <t>379048595</t>
  </si>
  <si>
    <t>20 "svodné potrubí</t>
  </si>
  <si>
    <t>17</t>
  </si>
  <si>
    <t>721173402</t>
  </si>
  <si>
    <t>Potrubí kanalizační plastové svodné systém KG DN 125</t>
  </si>
  <si>
    <t>-610925060</t>
  </si>
  <si>
    <t>37 "svodné potrubí</t>
  </si>
  <si>
    <t>18</t>
  </si>
  <si>
    <t>721173403</t>
  </si>
  <si>
    <t>Potrubí kanalizační plastové svodné systém KG DN 150</t>
  </si>
  <si>
    <t>1034550195</t>
  </si>
  <si>
    <t>32+48 "svodné potrubí</t>
  </si>
  <si>
    <t>19</t>
  </si>
  <si>
    <t>721175202</t>
  </si>
  <si>
    <t>Potrubí kanalizační z PP připojovací odhlučněné třívrstvé DN 40</t>
  </si>
  <si>
    <t>392734378</t>
  </si>
  <si>
    <t>18 "připojovací potrubí</t>
  </si>
  <si>
    <t>20</t>
  </si>
  <si>
    <t>721175203</t>
  </si>
  <si>
    <t>Potrubí kanalizační z PP připojovací odhlučněné třívrstvé DN 50</t>
  </si>
  <si>
    <t>1792094821</t>
  </si>
  <si>
    <t>102 "připojovací potrubí</t>
  </si>
  <si>
    <t>721175204</t>
  </si>
  <si>
    <t>Potrubí kanalizační z PP připojovací odhlučněné třívrstvé DN 75</t>
  </si>
  <si>
    <t>2087307850</t>
  </si>
  <si>
    <t>31 "připojovací potrubí</t>
  </si>
  <si>
    <t>22</t>
  </si>
  <si>
    <t>721175205</t>
  </si>
  <si>
    <t>Potrubí kanalizační z PP připojovací odhlučněné třívrstvé DN 110</t>
  </si>
  <si>
    <t>-322003402</t>
  </si>
  <si>
    <t>15 "připojovací potrubí</t>
  </si>
  <si>
    <t>23</t>
  </si>
  <si>
    <t>721175211</t>
  </si>
  <si>
    <t>Potrubí kanalizační z PP odpadní odhlučněné třívrstvé DN 75</t>
  </si>
  <si>
    <t>-1052482342</t>
  </si>
  <si>
    <t>28 "odpadní potrubí</t>
  </si>
  <si>
    <t>24</t>
  </si>
  <si>
    <t>28614460</t>
  </si>
  <si>
    <t>čistící kus PP kanalizační třívrstvý vysoká zvuková izolace DN 75</t>
  </si>
  <si>
    <t>kus</t>
  </si>
  <si>
    <t>-1531357661</t>
  </si>
  <si>
    <t>1 "odpadní potrubí</t>
  </si>
  <si>
    <t>25</t>
  </si>
  <si>
    <t>721175212</t>
  </si>
  <si>
    <t>Potrubí kanalizační z PP odpadní odhlučněné třívrstvé DN 110</t>
  </si>
  <si>
    <t>1190957542</t>
  </si>
  <si>
    <t>86 "odpadní potrubí</t>
  </si>
  <si>
    <t>26</t>
  </si>
  <si>
    <t>28614461</t>
  </si>
  <si>
    <t>čistící kus PP kanalizační třívrstvý vysoká zvuková izolace DN 110</t>
  </si>
  <si>
    <t>-303439730</t>
  </si>
  <si>
    <t>7 "odpadní potrubí</t>
  </si>
  <si>
    <t>27</t>
  </si>
  <si>
    <t>59713300</t>
  </si>
  <si>
    <t>manžeta těsnící pro KG potrubí s hrdlem, izolačním límcem š.150mm, pryžový těsnící hřeben, délka tvarovky 500mm, DN70, odolnost 1,5 bar proti tlakové vodě</t>
  </si>
  <si>
    <t>875579410</t>
  </si>
  <si>
    <t>7+5 "těsnící mažeta</t>
  </si>
  <si>
    <t>28</t>
  </si>
  <si>
    <t>59713302</t>
  </si>
  <si>
    <t>manžeta těsnící pro KG potrubí s hrdlem, izolačním límcem š.150mm, pryžový těsnící hřeben, délka tvarovky 500mm, DN110, odolnost 1,5 bar proti tlakové vodě</t>
  </si>
  <si>
    <t>-520547511</t>
  </si>
  <si>
    <t>10 "těsnící mažeta</t>
  </si>
  <si>
    <t>29</t>
  </si>
  <si>
    <t>458100010</t>
  </si>
  <si>
    <t>kotevní prvky pro potrubí kanalizace</t>
  </si>
  <si>
    <t>ks</t>
  </si>
  <si>
    <t>-965752511</t>
  </si>
  <si>
    <t>(28+86+9)/2 "závěsy, konzoly, uchýty</t>
  </si>
  <si>
    <t>30</t>
  </si>
  <si>
    <t>721194104</t>
  </si>
  <si>
    <t>Vyvedení a upevnění odpadních výpustek DN 40</t>
  </si>
  <si>
    <t>1847192523</t>
  </si>
  <si>
    <t>3+14+26+11+11+2 "zařizovací předměty DN40</t>
  </si>
  <si>
    <t>31</t>
  </si>
  <si>
    <t>721194105</t>
  </si>
  <si>
    <t>Vyvedení a upevnění odpadních výpustek DN 50</t>
  </si>
  <si>
    <t>1711787993</t>
  </si>
  <si>
    <t>11+2+13 "zařizovací předměty DN50</t>
  </si>
  <si>
    <t>721194107</t>
  </si>
  <si>
    <t>Vyvedení a upevnění odpadních výpustek DN 70</t>
  </si>
  <si>
    <t>-1038559143</t>
  </si>
  <si>
    <t>1+2 "zařizovací předměty DN70</t>
  </si>
  <si>
    <t>33</t>
  </si>
  <si>
    <t>721194109</t>
  </si>
  <si>
    <t>Vyvedení a upevnění odpadních výpustek DN 100</t>
  </si>
  <si>
    <t>1285252961</t>
  </si>
  <si>
    <t>11+2+1 "zařizovací předměty DN100</t>
  </si>
  <si>
    <t>34</t>
  </si>
  <si>
    <t>7212422-R</t>
  </si>
  <si>
    <t>Podomítková zápachová uzávěrka HL 405 s nástěnkou pro ventil 1/2" a zpětnou klapkou</t>
  </si>
  <si>
    <t>409477126</t>
  </si>
  <si>
    <t>13+13 "pračka, myčka</t>
  </si>
  <si>
    <t>35</t>
  </si>
  <si>
    <t>721226540</t>
  </si>
  <si>
    <t>Vtok se zápachovou uzávěrkou HL 21 s přídavným uzávěrem pro suchý stav</t>
  </si>
  <si>
    <t>-2000822413</t>
  </si>
  <si>
    <t>3 "odvod kondenzátu, úkapy pojistných ventilů</t>
  </si>
  <si>
    <t>36</t>
  </si>
  <si>
    <t>551618360</t>
  </si>
  <si>
    <t>uzávěrka zápachová kondenzátní HL136 N DN 40 s mechanickým pachovým uzávěrem</t>
  </si>
  <si>
    <t>338677922</t>
  </si>
  <si>
    <t>14 "odvody kondenzátu VZT potrubí</t>
  </si>
  <si>
    <t>37</t>
  </si>
  <si>
    <t>721211421</t>
  </si>
  <si>
    <t>Vpusť podlahová se svislým odtokem DN 50/75/110 mřížka nerez 115x115 se suchou klapkou proti zápachu</t>
  </si>
  <si>
    <t>1868483588</t>
  </si>
  <si>
    <t>1+2 "podlahová vpust</t>
  </si>
  <si>
    <t>38</t>
  </si>
  <si>
    <t>721273153</t>
  </si>
  <si>
    <t>Hlavice ventilační polypropylen PP DN 110</t>
  </si>
  <si>
    <t>2039009374</t>
  </si>
  <si>
    <t>2+7 "odvětrání kanalizace</t>
  </si>
  <si>
    <t>39</t>
  </si>
  <si>
    <t>721290111</t>
  </si>
  <si>
    <t>Zkouška těsnosti potrubí kanalizace vodou do DN 125</t>
  </si>
  <si>
    <t>1410376119</t>
  </si>
  <si>
    <t>18+102+31+15 "připojovací potrubí</t>
  </si>
  <si>
    <t>28+86 "odpadní potrubí</t>
  </si>
  <si>
    <t>40</t>
  </si>
  <si>
    <t>721290112</t>
  </si>
  <si>
    <t>Zkouška těsnosti potrubí kanalizace vodou do DN 200</t>
  </si>
  <si>
    <t>469293354</t>
  </si>
  <si>
    <t>20+37+32+48 "svodné potrubí</t>
  </si>
  <si>
    <t>41</t>
  </si>
  <si>
    <t>998721103</t>
  </si>
  <si>
    <t>Přesun hmot tonážní pro vnitřní kanalizace v objektech v do 24 m</t>
  </si>
  <si>
    <t>-982643032</t>
  </si>
  <si>
    <t>722</t>
  </si>
  <si>
    <t>Zdravotechnika - vnitřní vodovod</t>
  </si>
  <si>
    <t>42</t>
  </si>
  <si>
    <t>722171934</t>
  </si>
  <si>
    <t>Potrubí plastové napojení na přívod vody D do 63 mm</t>
  </si>
  <si>
    <t>-291204368</t>
  </si>
  <si>
    <t>1 "napojení na přívod vody</t>
  </si>
  <si>
    <t>43</t>
  </si>
  <si>
    <t>722174022</t>
  </si>
  <si>
    <t>Potrubí vodovodní plastové PP-RCT svar polyfuze D 20 mm</t>
  </si>
  <si>
    <t>-1698626634</t>
  </si>
  <si>
    <t>223 "vodovod připojovací ve stěnách</t>
  </si>
  <si>
    <t>4+4 "vodovod páteřní pod stropem</t>
  </si>
  <si>
    <t>44</t>
  </si>
  <si>
    <t>722182011</t>
  </si>
  <si>
    <t>Podpůrný žlab pro potrubí D 20</t>
  </si>
  <si>
    <t>-897327388</t>
  </si>
  <si>
    <t>45</t>
  </si>
  <si>
    <t>722174023</t>
  </si>
  <si>
    <t>Potrubí vodovodní plastové PP-RCT svar polyfuze D 25 mm</t>
  </si>
  <si>
    <t>780899447</t>
  </si>
  <si>
    <t>266 "vodovod připojovací ve stěnách</t>
  </si>
  <si>
    <t>18+15 "vodovod páteřní pod stropem</t>
  </si>
  <si>
    <t>46</t>
  </si>
  <si>
    <t>722182012</t>
  </si>
  <si>
    <t>Podpůrný žlab pro potrubí D 25</t>
  </si>
  <si>
    <t>455480865</t>
  </si>
  <si>
    <t>47</t>
  </si>
  <si>
    <t>722174024</t>
  </si>
  <si>
    <t>Potrubí vodovodní plastové PP-RCT svar polyfuze D 32 mm</t>
  </si>
  <si>
    <t>234961990</t>
  </si>
  <si>
    <t>130 "vodovod páteřní v podlaze</t>
  </si>
  <si>
    <t>5+5 "vodovod páteřní pod stropem</t>
  </si>
  <si>
    <t>48</t>
  </si>
  <si>
    <t>722182013</t>
  </si>
  <si>
    <t>Podpůrný žlab pro potrubí D 32</t>
  </si>
  <si>
    <t>-1262199347</t>
  </si>
  <si>
    <t>49</t>
  </si>
  <si>
    <t>722174025</t>
  </si>
  <si>
    <t>Potrubí vodovodní plastové PP-RCT svar polyfuze D 40 mm</t>
  </si>
  <si>
    <t>-964484682</t>
  </si>
  <si>
    <t>66 "vodovod páteřní v podlaze</t>
  </si>
  <si>
    <t>10+21 "vodovod páteřní pod stropem</t>
  </si>
  <si>
    <t>50</t>
  </si>
  <si>
    <t>722182014</t>
  </si>
  <si>
    <t>Podpůrný žlab pro potrubí D 40</t>
  </si>
  <si>
    <t>1230325787</t>
  </si>
  <si>
    <t>51</t>
  </si>
  <si>
    <t>722174027</t>
  </si>
  <si>
    <t>Potrubí vodovodní plastové PP-RCT svar polyfuze D 63 mm</t>
  </si>
  <si>
    <t>1028720013</t>
  </si>
  <si>
    <t>16+12 "vodovod páteřní pod stropem</t>
  </si>
  <si>
    <t>52</t>
  </si>
  <si>
    <t>722182016</t>
  </si>
  <si>
    <t>Podpůrný žlab pro potrubí D 63</t>
  </si>
  <si>
    <t>-338626505</t>
  </si>
  <si>
    <t>53</t>
  </si>
  <si>
    <t>45820001R</t>
  </si>
  <si>
    <t>kotevní prvky pro potrubí vodovodu</t>
  </si>
  <si>
    <t>110888822</t>
  </si>
  <si>
    <t>(4+4+18+15+5+5+10+21+16+12)/2 "vodovod páteřní pod stropem</t>
  </si>
  <si>
    <t>54</t>
  </si>
  <si>
    <t>722181221</t>
  </si>
  <si>
    <t>Ochrana vodovodního potrubí přilepenými tepelně izolačními trubicemi z PE tl do 10 mm DN do 22 mm</t>
  </si>
  <si>
    <t>1871396649</t>
  </si>
  <si>
    <t>223 "připojovací vodovod ve stěnách, v podlaze</t>
  </si>
  <si>
    <t>4 "páteřní potrubí studená voda</t>
  </si>
  <si>
    <t>55</t>
  </si>
  <si>
    <t>722181222</t>
  </si>
  <si>
    <t>Ochrana vodovodního potrubí přilepenými tepelně izolačními trubicemi z PE tl do 10 mm DN do 42 mm</t>
  </si>
  <si>
    <t>-59452058</t>
  </si>
  <si>
    <t>266+130+66 "připojovací vodovod ve stěnách, v podlaze</t>
  </si>
  <si>
    <t>18+5+10 "páteřní vodovod pod stropem studená voda</t>
  </si>
  <si>
    <t>56</t>
  </si>
  <si>
    <t>722181223</t>
  </si>
  <si>
    <t>Ochrana vodovodního potrubí přilepenými tepelně izolačními trubicemi z PE tl do 10 mm DN do 63 mm</t>
  </si>
  <si>
    <t>1281500747</t>
  </si>
  <si>
    <t>16 "páteřní vodovod pod stropem studená voda 1.vrstva</t>
  </si>
  <si>
    <t>57</t>
  </si>
  <si>
    <t>722181241</t>
  </si>
  <si>
    <t>Ochrana vodovodního potrubí přilepenými termoizolačními trubicemi z PE tl do 20 mm DN do 22 mm</t>
  </si>
  <si>
    <t>-1988563751</t>
  </si>
  <si>
    <t>4 "páteřní vodovod pod stropem teplá voda</t>
  </si>
  <si>
    <t>58</t>
  </si>
  <si>
    <t>722181252</t>
  </si>
  <si>
    <t>Ochrana vodovodního potrubí přilepenými tepelně izolačními trubicemi z PE tl do 25 mm DN do 45 mm</t>
  </si>
  <si>
    <t>-895187431</t>
  </si>
  <si>
    <t>15+5+21 "páteřní vodovod pod stropem teplá voda</t>
  </si>
  <si>
    <t>59</t>
  </si>
  <si>
    <t>722181253</t>
  </si>
  <si>
    <t>Ochrana vodovodního potrubí přilepenými tepelně izolačními trubicemi z PE tl do 25 mm DN do 63 mm</t>
  </si>
  <si>
    <t>-462091815</t>
  </si>
  <si>
    <t>12 "páteřní vodovod pod stropem teplá voda, 1.vrstva</t>
  </si>
  <si>
    <t>60</t>
  </si>
  <si>
    <t>722181255</t>
  </si>
  <si>
    <t>Ochrana vodovodního potrubí přilepenými tepelně izolačními trubicemi z PE tl do 25 mm DN do 110 mm</t>
  </si>
  <si>
    <t>1984072728</t>
  </si>
  <si>
    <t>5+21+12 "páteřní vodovod pod stropem teplá voda, 2.vrstva</t>
  </si>
  <si>
    <t>61</t>
  </si>
  <si>
    <t>722220152</t>
  </si>
  <si>
    <t>Nástěnka závitová plastová PP-RCT DN 20 x G 1/2</t>
  </si>
  <si>
    <t>1690679812</t>
  </si>
  <si>
    <t>2+1+11+2+13+13+1 " nástěnka výtok</t>
  </si>
  <si>
    <t>62</t>
  </si>
  <si>
    <t>722220161</t>
  </si>
  <si>
    <t>Nástěnný komplet plastový PP-RCT DN 20 x G 1/2</t>
  </si>
  <si>
    <t>soubor</t>
  </si>
  <si>
    <t>838773279</t>
  </si>
  <si>
    <t>11+11+2+11+2+13+1 " nástěnka baterie</t>
  </si>
  <si>
    <t>63</t>
  </si>
  <si>
    <t>722229101</t>
  </si>
  <si>
    <t>Montáž vodovodních armatur s jedním závitem G 1/2 ostatní typ</t>
  </si>
  <si>
    <t>1316717686</t>
  </si>
  <si>
    <t>75+26+1+2 "výtoky</t>
  </si>
  <si>
    <t>64</t>
  </si>
  <si>
    <t>551119980</t>
  </si>
  <si>
    <t>ventil rohový kulový s filtrem IVAR 1/2" x 1/2"</t>
  </si>
  <si>
    <t>-171526975</t>
  </si>
  <si>
    <t>2*(11+11+2+13)+1 "baterie</t>
  </si>
  <si>
    <t>65</t>
  </si>
  <si>
    <t>551119820</t>
  </si>
  <si>
    <t>ventil pračkový RIO 10794 3/4"</t>
  </si>
  <si>
    <t>-1424177885</t>
  </si>
  <si>
    <t>13+13 "pračka, myčka, zelená stěna</t>
  </si>
  <si>
    <t>66</t>
  </si>
  <si>
    <t>55111421</t>
  </si>
  <si>
    <t>uzávěr kulový zahradní provedení páčka niklovaná mosaz vnější závit PN 15 T 120°C 1,2"-3/4"</t>
  </si>
  <si>
    <t>-1581627567</t>
  </si>
  <si>
    <t>1 "ventil na hadici</t>
  </si>
  <si>
    <t>67</t>
  </si>
  <si>
    <t>55122001R</t>
  </si>
  <si>
    <t>ventil mrazuvzdorný DN 20 mm pro venkovní použití ( pro tl. obvodové zdi 150 - 650 mm )</t>
  </si>
  <si>
    <t>324979210</t>
  </si>
  <si>
    <t>2 "ventil zahrada</t>
  </si>
  <si>
    <t>68</t>
  </si>
  <si>
    <t>722224115</t>
  </si>
  <si>
    <t>Kohout plnicí nebo vypouštěcí G 1/2 PN 10 s jedním závitem</t>
  </si>
  <si>
    <t>1251132639</t>
  </si>
  <si>
    <t>12 "vypouštění</t>
  </si>
  <si>
    <t>69</t>
  </si>
  <si>
    <t>722231075</t>
  </si>
  <si>
    <t>Ventil zpětný mosazný G 5/4 PN 10 do 110°C se dvěma závity</t>
  </si>
  <si>
    <t>-1827614892</t>
  </si>
  <si>
    <t>1 "strojovna</t>
  </si>
  <si>
    <t>70</t>
  </si>
  <si>
    <t>722231077</t>
  </si>
  <si>
    <t>Ventil zpětný mosazný G 2 PN 10 do 110°C se dvěma závity</t>
  </si>
  <si>
    <t>1478111494</t>
  </si>
  <si>
    <t>71</t>
  </si>
  <si>
    <t>722231146</t>
  </si>
  <si>
    <t>Ventil závitový pojistný rohový G 2</t>
  </si>
  <si>
    <t>-929895621</t>
  </si>
  <si>
    <t>72</t>
  </si>
  <si>
    <t>722231206</t>
  </si>
  <si>
    <t>Ventil redukční mosazný G 2 PN 6 do 25°C s 2x vnitřním závitem bez manometru</t>
  </si>
  <si>
    <t>132900905</t>
  </si>
  <si>
    <t>73</t>
  </si>
  <si>
    <t>722232061</t>
  </si>
  <si>
    <t>Kohout kulový přímý G 1/2 PN 42 do 185°C vnitřní závit s vypouštěním</t>
  </si>
  <si>
    <t>-2032453513</t>
  </si>
  <si>
    <t>2 "uzávěr odbočka</t>
  </si>
  <si>
    <t>74</t>
  </si>
  <si>
    <t>722232062</t>
  </si>
  <si>
    <t>Kohout kulový přímý G 3/4 PN 42 do 185°C vnitřní závit s vypouštěním</t>
  </si>
  <si>
    <t>484642591</t>
  </si>
  <si>
    <t>29 "uzávěr odbočka</t>
  </si>
  <si>
    <t>75</t>
  </si>
  <si>
    <t>722232063</t>
  </si>
  <si>
    <t>Kohout kulový přímý G 1 PN 42 do 185°C vnitřní závit s vypouštěním</t>
  </si>
  <si>
    <t>68137212</t>
  </si>
  <si>
    <t>14 "uzávěr odbočka</t>
  </si>
  <si>
    <t>76</t>
  </si>
  <si>
    <t>722232064</t>
  </si>
  <si>
    <t>Kohout kulový přímý G 5/4 PN 42 do 185°C vnitřní závit s vypouštěním</t>
  </si>
  <si>
    <t>689329456</t>
  </si>
  <si>
    <t>5 "uzávěr odbočka</t>
  </si>
  <si>
    <t>77</t>
  </si>
  <si>
    <t>722232066</t>
  </si>
  <si>
    <t>Kohout kulový přímý G 2 PN 42 do 185°C vnitřní závit s vypouštěním</t>
  </si>
  <si>
    <t>-410333584</t>
  </si>
  <si>
    <t>4+2 "uzávěr odbočka</t>
  </si>
  <si>
    <t>78</t>
  </si>
  <si>
    <t>722234265</t>
  </si>
  <si>
    <t>Filtr mosazný G 1 PN 16 do 120°C s 2x vnitřním závitem</t>
  </si>
  <si>
    <t>1193819864</t>
  </si>
  <si>
    <t>79</t>
  </si>
  <si>
    <t>722239101</t>
  </si>
  <si>
    <t>Montáž armatur vodovodních se dvěma závity G 1/2</t>
  </si>
  <si>
    <t>-231587356</t>
  </si>
  <si>
    <t>7 "vyvažovací armatura</t>
  </si>
  <si>
    <t>80</t>
  </si>
  <si>
    <t>551279090</t>
  </si>
  <si>
    <t>ventil vyvažovací stoupačkový dvouregulační termostatický 1/2" s měřením a vypouštěním</t>
  </si>
  <si>
    <t>-1093934117</t>
  </si>
  <si>
    <t>81</t>
  </si>
  <si>
    <t>722239102</t>
  </si>
  <si>
    <t>Montáž armatur vodovodních se dvěma závity G 3/4</t>
  </si>
  <si>
    <t>-1149755684</t>
  </si>
  <si>
    <t>3 "vyvažovací armatura</t>
  </si>
  <si>
    <t>82</t>
  </si>
  <si>
    <t>551279091</t>
  </si>
  <si>
    <t>ventil vyvažovací stoupačkový dvouregulační termostatický 3/4" s měřením a vypouštěním</t>
  </si>
  <si>
    <t>1949009510</t>
  </si>
  <si>
    <t>83</t>
  </si>
  <si>
    <t>722262211</t>
  </si>
  <si>
    <t>Vodoměr závitový jednovtokový suchoběžný do 40°C G 1/2 x 80 mm Qn 1,5 m3/h horizontální</t>
  </si>
  <si>
    <t>-2084769757</t>
  </si>
  <si>
    <t>15 "vodoměr podružný</t>
  </si>
  <si>
    <t>84</t>
  </si>
  <si>
    <t>722262301</t>
  </si>
  <si>
    <t>Vodoměr závitový vícevtokový mokroběžný do 40°C G 1 x 105 mm Qn 2,5 m3/h vertikální</t>
  </si>
  <si>
    <t>-1810770226</t>
  </si>
  <si>
    <t>1 "vodoměr podružný</t>
  </si>
  <si>
    <t>85</t>
  </si>
  <si>
    <t>722263205</t>
  </si>
  <si>
    <t>Vodoměr závitový jednovtokový suchoběžný do 100°C G 1/2 x 80 mm Qn 1,5 m3/h horizontální</t>
  </si>
  <si>
    <t>-686509293</t>
  </si>
  <si>
    <t>86</t>
  </si>
  <si>
    <t>722270105</t>
  </si>
  <si>
    <t>Sestava vodoměrová závitová G 2</t>
  </si>
  <si>
    <t>-2144849805</t>
  </si>
  <si>
    <t>1 "vdm sestava</t>
  </si>
  <si>
    <t>87</t>
  </si>
  <si>
    <t>722290226</t>
  </si>
  <si>
    <t>Zkouška těsnosti vodovodního potrubí závitového do DN 50</t>
  </si>
  <si>
    <t>-219966024</t>
  </si>
  <si>
    <t>223+266+130+66 "vodovod připojovací ve stěnách</t>
  </si>
  <si>
    <t>4+4+18+15+5+5+10+21+16+12 "vodovod páteřní pod stropem</t>
  </si>
  <si>
    <t>5+32+14 "vodovod požární</t>
  </si>
  <si>
    <t>88</t>
  </si>
  <si>
    <t>722290234</t>
  </si>
  <si>
    <t>Proplach a dezinfekce vodovodního potrubí do DN 80</t>
  </si>
  <si>
    <t>550918157</t>
  </si>
  <si>
    <t>89</t>
  </si>
  <si>
    <t>998722103</t>
  </si>
  <si>
    <t>Přesun hmot tonážní tonážní pro vnitřní vodovod v objektech v do 24 m</t>
  </si>
  <si>
    <t>826167496</t>
  </si>
  <si>
    <t>724</t>
  </si>
  <si>
    <t>Zdravotechnika - strojní vybavení</t>
  </si>
  <si>
    <t>90</t>
  </si>
  <si>
    <t>722239106</t>
  </si>
  <si>
    <t>Montáž armatur vodovodních se dvěma závity G 2</t>
  </si>
  <si>
    <t>-2024773560</t>
  </si>
  <si>
    <t>91</t>
  </si>
  <si>
    <t>48488045</t>
  </si>
  <si>
    <t>směšovač trojcestný termostatický přímočinný DN 50</t>
  </si>
  <si>
    <t>-1732456994</t>
  </si>
  <si>
    <t>92</t>
  </si>
  <si>
    <t>732331715</t>
  </si>
  <si>
    <t>Nádoba tlaková expanzní s membránou závitové připojení PN 1,0 o objemu 33 l</t>
  </si>
  <si>
    <t>1479244485</t>
  </si>
  <si>
    <t>93</t>
  </si>
  <si>
    <t>732421226</t>
  </si>
  <si>
    <t>Čerpadlo teplovodní mokroběžné závitové cirkulační DN 32 výtlak do 11,0 m průtok 11,0 m3/h pro TUV</t>
  </si>
  <si>
    <t>1239056990</t>
  </si>
  <si>
    <t>94</t>
  </si>
  <si>
    <t>734411104</t>
  </si>
  <si>
    <t>Teploměr technický s pevným stonkem a jímkou zadní připojení průměr 63 mm délky 150 mm</t>
  </si>
  <si>
    <t>-1595763568</t>
  </si>
  <si>
    <t>95</t>
  </si>
  <si>
    <t>734421101</t>
  </si>
  <si>
    <t>Tlakoměr s pevným stonkem a zpětnou klapkou tlak 0-16 bar průměr 50 mm spodní připojení</t>
  </si>
  <si>
    <t>-1221437999</t>
  </si>
  <si>
    <t>96</t>
  </si>
  <si>
    <t>998724103</t>
  </si>
  <si>
    <t>Přesun hmot tonážní pro strojní vybavení v objektech v do 24 m</t>
  </si>
  <si>
    <t>185762288</t>
  </si>
  <si>
    <t>725</t>
  </si>
  <si>
    <t>Zdravotechnika - zařizovací předměty</t>
  </si>
  <si>
    <t>97</t>
  </si>
  <si>
    <t>725119123</t>
  </si>
  <si>
    <t>Montáž klozetových mís závěsných na nosné stěny</t>
  </si>
  <si>
    <t>-162965372</t>
  </si>
  <si>
    <t>11 "klozet WC1</t>
  </si>
  <si>
    <t>2 "klozet WCi1</t>
  </si>
  <si>
    <t>98</t>
  </si>
  <si>
    <t>642360410</t>
  </si>
  <si>
    <t>klozet keramický závěsný hluboké splachování bílý</t>
  </si>
  <si>
    <t>1252407175</t>
  </si>
  <si>
    <t>11 "klozet závěsný WC1</t>
  </si>
  <si>
    <t>99</t>
  </si>
  <si>
    <t>642360510</t>
  </si>
  <si>
    <t>klozet keramický závěsný hluboké splachování handicap bílý</t>
  </si>
  <si>
    <t>-1145939146</t>
  </si>
  <si>
    <t>2 "klozet závěsný invalidní WCi1</t>
  </si>
  <si>
    <t>55167382R</t>
  </si>
  <si>
    <t>sedátko klozetové duroplastové s poklopem, ocelové úchyty</t>
  </si>
  <si>
    <t>-65409414</t>
  </si>
  <si>
    <t>101</t>
  </si>
  <si>
    <t>55167383R</t>
  </si>
  <si>
    <t>sedátko klozetové duroplastové bez poklopu, ocelové úchyty</t>
  </si>
  <si>
    <t>-1417648961</t>
  </si>
  <si>
    <t>102</t>
  </si>
  <si>
    <t>725291722</t>
  </si>
  <si>
    <t>Doplňky zařízení koupelen a záchodů nerezové madlo krakorcové sklopné dl 834 mm</t>
  </si>
  <si>
    <t>-915167502</t>
  </si>
  <si>
    <t>103</t>
  </si>
  <si>
    <t>725211617</t>
  </si>
  <si>
    <t>Umyvadlo keramické obdélníkové bílé šířky 700 mm sifon připevněné na stěnu šrouby</t>
  </si>
  <si>
    <t>-1582094444</t>
  </si>
  <si>
    <t>11 "umyvadlo U1</t>
  </si>
  <si>
    <t>104</t>
  </si>
  <si>
    <t>725211681</t>
  </si>
  <si>
    <t>Umyvadlo keramické zdravotní připevněné na stěnu šrouby bílé 640 mm</t>
  </si>
  <si>
    <t>-754203539</t>
  </si>
  <si>
    <t>2 "umyvadlo Ui1</t>
  </si>
  <si>
    <t>105</t>
  </si>
  <si>
    <t>725211701</t>
  </si>
  <si>
    <t>Umývátko keramické bílé stěnové šířky 360 mm připevněné na stěnu šrouby</t>
  </si>
  <si>
    <t>-1778996236</t>
  </si>
  <si>
    <t>11 "umyvadlo Um1</t>
  </si>
  <si>
    <t>106</t>
  </si>
  <si>
    <t>725822611</t>
  </si>
  <si>
    <t>Baterie umyvadlové stojánkové pákové bez výpusti</t>
  </si>
  <si>
    <t>-187969994</t>
  </si>
  <si>
    <t>11+11 "umyvadlo U1, Um1</t>
  </si>
  <si>
    <t>107</t>
  </si>
  <si>
    <t>725822613</t>
  </si>
  <si>
    <t>Baterie umyvadlové stojánkové pákové bez výpusti, lékařská prodloužená páka</t>
  </si>
  <si>
    <t>-433776779</t>
  </si>
  <si>
    <t>2 "umyvadlo invalidní, lékařské</t>
  </si>
  <si>
    <t>108</t>
  </si>
  <si>
    <t>725851325</t>
  </si>
  <si>
    <t>Ventil odpadní umyvadlový bez přepadu G 5/4</t>
  </si>
  <si>
    <t>-370532683</t>
  </si>
  <si>
    <t>11+11+2 "umyvadlo U1, Um1, Ui1</t>
  </si>
  <si>
    <t>109</t>
  </si>
  <si>
    <t>725861102</t>
  </si>
  <si>
    <t>Zápachová uzávěrka pro umyvadla DN 40, chrom</t>
  </si>
  <si>
    <t>2126635180</t>
  </si>
  <si>
    <t>110</t>
  </si>
  <si>
    <t>725861312</t>
  </si>
  <si>
    <t>Zápachová uzávěrka pro umyvadlo DN 40 pro imobilní osoby, plast</t>
  </si>
  <si>
    <t>2106212927</t>
  </si>
  <si>
    <t>111</t>
  </si>
  <si>
    <t>725291711</t>
  </si>
  <si>
    <t>Doplňky zařízení koupelen a záchodů nerezové madlo krakorcové dl 550 mm</t>
  </si>
  <si>
    <t>755094854</t>
  </si>
  <si>
    <t>2*2 "umyvadlo Ui1</t>
  </si>
  <si>
    <t>112</t>
  </si>
  <si>
    <t>725311121</t>
  </si>
  <si>
    <t>Dřez jednoduchý nerezový s odkapávací plochou 500x450 mm</t>
  </si>
  <si>
    <t>1671421934</t>
  </si>
  <si>
    <t>11 "dřez D1</t>
  </si>
  <si>
    <t>113</t>
  </si>
  <si>
    <t>725821328</t>
  </si>
  <si>
    <t>Baterie dřezové stojánkové pákové s vytahovací sprškou</t>
  </si>
  <si>
    <t>-1242875321</t>
  </si>
  <si>
    <t>114</t>
  </si>
  <si>
    <t>725851305</t>
  </si>
  <si>
    <t>Ventil odpadní dřezový bez přepadu G 6/4</t>
  </si>
  <si>
    <t>-825131075</t>
  </si>
  <si>
    <t>115</t>
  </si>
  <si>
    <t>725862103</t>
  </si>
  <si>
    <t>Zápachová uzávěrka pro dřezy DN 40/50</t>
  </si>
  <si>
    <t>1950102338</t>
  </si>
  <si>
    <t>116</t>
  </si>
  <si>
    <t>725841311</t>
  </si>
  <si>
    <t>Baterie sprchová nástěnná pákové včetně sprchového setu s délkou hadice 120 cm, držák sprchy pohyblivý</t>
  </si>
  <si>
    <t>-1696300785</t>
  </si>
  <si>
    <t>2 "sprcha Si1</t>
  </si>
  <si>
    <t>117</t>
  </si>
  <si>
    <t>725291641</t>
  </si>
  <si>
    <t>Doplňky zařízení koupelen a záchodů nerezové madlo sprchové 750 x 450 mm</t>
  </si>
  <si>
    <t>299023285</t>
  </si>
  <si>
    <t>118</t>
  </si>
  <si>
    <t>725291642</t>
  </si>
  <si>
    <t>Doplňky zařízení koupelen a záchodů nerezové sedačky do sprchy</t>
  </si>
  <si>
    <t>1582839356</t>
  </si>
  <si>
    <t>119</t>
  </si>
  <si>
    <t>725222116</t>
  </si>
  <si>
    <t>Vana bez armatur výtokových akrylátová se zápachovou uzávěrkou 1700x750 mm</t>
  </si>
  <si>
    <t>909579919</t>
  </si>
  <si>
    <t>11 "vana V1</t>
  </si>
  <si>
    <t>120</t>
  </si>
  <si>
    <t>725831313</t>
  </si>
  <si>
    <t>Baterie vanová nástěnná páková s příslušenstvím a pohyblivým držákem</t>
  </si>
  <si>
    <t>-197379282</t>
  </si>
  <si>
    <t>121</t>
  </si>
  <si>
    <t>725865322</t>
  </si>
  <si>
    <t>Zápachová uzávěrka sprchových van DN 40/50 s kulovým kloubem na odtoku a přepadovou trubicí</t>
  </si>
  <si>
    <t>1184678845</t>
  </si>
  <si>
    <t>122</t>
  </si>
  <si>
    <t>725331111</t>
  </si>
  <si>
    <t>Výlevka závěsná bez výtokových armatur keramická se sklopnou plastovou mřížkou 510 mm</t>
  </si>
  <si>
    <t>-313269693</t>
  </si>
  <si>
    <t>1 "výlevka VÝ1</t>
  </si>
  <si>
    <t>123</t>
  </si>
  <si>
    <t>725821312</t>
  </si>
  <si>
    <t>Baterie dřezové nástěnné pákové s otáčivým kulatým ústím a délkou ramínka 300 mm</t>
  </si>
  <si>
    <t>-1827447181</t>
  </si>
  <si>
    <t>124</t>
  </si>
  <si>
    <t>725980123</t>
  </si>
  <si>
    <t>Dvířka 30/30</t>
  </si>
  <si>
    <t>-709721497</t>
  </si>
  <si>
    <t>20 "revizní dvířka</t>
  </si>
  <si>
    <t>125</t>
  </si>
  <si>
    <t>998725103</t>
  </si>
  <si>
    <t>Přesun hmot tonážní pro zařizovací předměty v objektech v do 24 m</t>
  </si>
  <si>
    <t>-1880700079</t>
  </si>
  <si>
    <t>726</t>
  </si>
  <si>
    <t>Zdravotechnika - předstěnové instalace</t>
  </si>
  <si>
    <t>126</t>
  </si>
  <si>
    <t>726111032</t>
  </si>
  <si>
    <t>Instalační předstěna - výlevka s ovládáním zepředu v 1460 mm závěsný do masivní zděné kce</t>
  </si>
  <si>
    <t>-1530942881</t>
  </si>
  <si>
    <t>127</t>
  </si>
  <si>
    <t>726131041</t>
  </si>
  <si>
    <t>Instalační předstěna - klozet závěsný v 1120 mm s ovládáním zepředu do lehkých stěn s kovovou kcí</t>
  </si>
  <si>
    <t>871363894</t>
  </si>
  <si>
    <t>128</t>
  </si>
  <si>
    <t>726131043</t>
  </si>
  <si>
    <t>Instalační předstěna - klozet závěsný v 1120 mm s ovládáním zepředu pro postižené do stěn s kov kcí</t>
  </si>
  <si>
    <t>-936583876</t>
  </si>
  <si>
    <t>129</t>
  </si>
  <si>
    <t>552817900</t>
  </si>
  <si>
    <t>tlačítko ovládací pro splachování, dvě množství 3/6 l, plast, pochromované, bílé</t>
  </si>
  <si>
    <t>1411104191</t>
  </si>
  <si>
    <t>130</t>
  </si>
  <si>
    <t>552818000</t>
  </si>
  <si>
    <t>tlačítko pneumatické pro oddálené ovládání WC zepředu , dvě vody, bílé 24,6 x 16,4 cm</t>
  </si>
  <si>
    <t>-606001166</t>
  </si>
  <si>
    <t>131</t>
  </si>
  <si>
    <t>726191001</t>
  </si>
  <si>
    <t>Zvukoizolační souprava pro klozet a bidet</t>
  </si>
  <si>
    <t>1309729452</t>
  </si>
  <si>
    <t>132</t>
  </si>
  <si>
    <t>726191002</t>
  </si>
  <si>
    <t>Souprava pro předstěnovou montáž</t>
  </si>
  <si>
    <t>-1098005572</t>
  </si>
  <si>
    <t>133</t>
  </si>
  <si>
    <t>998726113</t>
  </si>
  <si>
    <t>Přesun hmot tonážní pro instalační prefabrikáty v objektech v do 24 m</t>
  </si>
  <si>
    <t>-1400285769</t>
  </si>
  <si>
    <t>727</t>
  </si>
  <si>
    <t>Zdravotechnika - požární ochrana</t>
  </si>
  <si>
    <t>134</t>
  </si>
  <si>
    <t>727111113</t>
  </si>
  <si>
    <t>Protipožární ucpávky vodovodu do D 63 mm z jedné strany dělící konstrukce požární odolnost EI 90</t>
  </si>
  <si>
    <t>837048757</t>
  </si>
  <si>
    <t>17+14 "ucpávky vodovod</t>
  </si>
  <si>
    <t>135</t>
  </si>
  <si>
    <t>727121112</t>
  </si>
  <si>
    <t>Protipožární ucpávky kanalizace do D 110 mm z jedné strany dělící konstrukce požární odolnost EI 90</t>
  </si>
  <si>
    <t>-1464244952</t>
  </si>
  <si>
    <t>13++15+9 "ucpávky kanalizace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</si>
</sst>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0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4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right" vertical="center"/>
    </xf>
    <xf numFmtId="0" fontId="19" fillId="4" borderId="8" xfId="0" applyFont="1" applyFill="1" applyBorder="1" applyAlignment="1">
      <alignment horizontal="left"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0" fontId="19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2" fillId="0" borderId="22" xfId="0" applyFont="1" applyBorder="1" applyAlignment="1" applyProtection="1">
      <alignment horizontal="center" vertical="center"/>
      <protection locked="0"/>
    </xf>
    <xf numFmtId="49" fontId="32" fillId="0" borderId="22" xfId="0" applyNumberFormat="1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center" vertical="center" wrapText="1"/>
      <protection locked="0"/>
    </xf>
    <xf numFmtId="167" fontId="32" fillId="0" borderId="22" xfId="0" applyNumberFormat="1" applyFont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  <protection locked="0"/>
    </xf>
    <xf numFmtId="0" fontId="33" fillId="0" borderId="22" xfId="0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0" borderId="14" xfId="0" applyFont="1" applyBorder="1" applyAlignment="1">
      <alignment horizontal="left" vertical="center"/>
    </xf>
    <xf numFmtId="0" fontId="32" fillId="0" borderId="0" xfId="0" applyFont="1" applyBorder="1" applyAlignment="1">
      <alignment horizontal="center"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="1" customFormat="1" ht="36.96" customHeight="1">
      <c r="AR2" s="16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0"/>
      <c r="D4" s="21" t="s">
        <v>9</v>
      </c>
      <c r="AR4" s="20"/>
      <c r="AS4" s="22" t="s">
        <v>10</v>
      </c>
      <c r="BS4" s="17" t="s">
        <v>11</v>
      </c>
    </row>
    <row r="5" s="1" customFormat="1" ht="12" customHeight="1">
      <c r="B5" s="20"/>
      <c r="D5" s="23" t="s">
        <v>12</v>
      </c>
      <c r="K5" s="24" t="s">
        <v>13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0"/>
      <c r="BS5" s="17" t="s">
        <v>6</v>
      </c>
    </row>
    <row r="6" s="1" customFormat="1" ht="36.96" customHeight="1">
      <c r="B6" s="20"/>
      <c r="D6" s="25" t="s">
        <v>14</v>
      </c>
      <c r="K6" s="26" t="s">
        <v>15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0"/>
      <c r="BS6" s="17" t="s">
        <v>16</v>
      </c>
    </row>
    <row r="7" s="1" customFormat="1" ht="12" customHeight="1">
      <c r="B7" s="20"/>
      <c r="D7" s="27" t="s">
        <v>17</v>
      </c>
      <c r="K7" s="24" t="s">
        <v>1</v>
      </c>
      <c r="AK7" s="27" t="s">
        <v>18</v>
      </c>
      <c r="AN7" s="24" t="s">
        <v>1</v>
      </c>
      <c r="AR7" s="20"/>
      <c r="BS7" s="17" t="s">
        <v>19</v>
      </c>
    </row>
    <row r="8" s="1" customFormat="1" ht="12" customHeight="1">
      <c r="B8" s="20"/>
      <c r="D8" s="27" t="s">
        <v>20</v>
      </c>
      <c r="K8" s="24" t="s">
        <v>21</v>
      </c>
      <c r="AK8" s="27" t="s">
        <v>22</v>
      </c>
      <c r="AN8" s="24" t="s">
        <v>23</v>
      </c>
      <c r="AR8" s="20"/>
      <c r="BS8" s="17" t="s">
        <v>24</v>
      </c>
    </row>
    <row r="9" s="1" customFormat="1" ht="14.4" customHeight="1">
      <c r="B9" s="20"/>
      <c r="AR9" s="20"/>
      <c r="BS9" s="17" t="s">
        <v>25</v>
      </c>
    </row>
    <row r="10" s="1" customFormat="1" ht="12" customHeight="1">
      <c r="B10" s="20"/>
      <c r="D10" s="27" t="s">
        <v>26</v>
      </c>
      <c r="AK10" s="27" t="s">
        <v>27</v>
      </c>
      <c r="AN10" s="24" t="s">
        <v>1</v>
      </c>
      <c r="AR10" s="20"/>
      <c r="BS10" s="17" t="s">
        <v>16</v>
      </c>
    </row>
    <row r="11" s="1" customFormat="1" ht="18.48" customHeight="1">
      <c r="B11" s="20"/>
      <c r="E11" s="24" t="s">
        <v>28</v>
      </c>
      <c r="AK11" s="27" t="s">
        <v>29</v>
      </c>
      <c r="AN11" s="24" t="s">
        <v>1</v>
      </c>
      <c r="AR11" s="20"/>
      <c r="BS11" s="17" t="s">
        <v>16</v>
      </c>
    </row>
    <row r="12" s="1" customFormat="1" ht="6.96" customHeight="1">
      <c r="B12" s="20"/>
      <c r="AR12" s="20"/>
      <c r="BS12" s="17" t="s">
        <v>16</v>
      </c>
    </row>
    <row r="13" s="1" customFormat="1" ht="12" customHeight="1">
      <c r="B13" s="20"/>
      <c r="D13" s="27" t="s">
        <v>30</v>
      </c>
      <c r="AK13" s="27" t="s">
        <v>27</v>
      </c>
      <c r="AN13" s="24" t="s">
        <v>1</v>
      </c>
      <c r="AR13" s="20"/>
      <c r="BS13" s="17" t="s">
        <v>16</v>
      </c>
    </row>
    <row r="14">
      <c r="B14" s="20"/>
      <c r="E14" s="24" t="s">
        <v>28</v>
      </c>
      <c r="AK14" s="27" t="s">
        <v>29</v>
      </c>
      <c r="AN14" s="24" t="s">
        <v>1</v>
      </c>
      <c r="AR14" s="20"/>
      <c r="BS14" s="17" t="s">
        <v>16</v>
      </c>
    </row>
    <row r="15" s="1" customFormat="1" ht="6.96" customHeight="1">
      <c r="B15" s="20"/>
      <c r="AR15" s="20"/>
      <c r="BS15" s="17" t="s">
        <v>3</v>
      </c>
    </row>
    <row r="16" s="1" customFormat="1" ht="12" customHeight="1">
      <c r="B16" s="20"/>
      <c r="D16" s="27" t="s">
        <v>31</v>
      </c>
      <c r="AK16" s="27" t="s">
        <v>27</v>
      </c>
      <c r="AN16" s="24" t="s">
        <v>1</v>
      </c>
      <c r="AR16" s="20"/>
      <c r="BS16" s="17" t="s">
        <v>3</v>
      </c>
    </row>
    <row r="17" s="1" customFormat="1" ht="18.48" customHeight="1">
      <c r="B17" s="20"/>
      <c r="E17" s="24" t="s">
        <v>28</v>
      </c>
      <c r="AK17" s="27" t="s">
        <v>29</v>
      </c>
      <c r="AN17" s="24" t="s">
        <v>1</v>
      </c>
      <c r="AR17" s="20"/>
      <c r="BS17" s="17" t="s">
        <v>32</v>
      </c>
    </row>
    <row r="18" s="1" customFormat="1" ht="6.96" customHeight="1">
      <c r="B18" s="20"/>
      <c r="AR18" s="20"/>
      <c r="BS18" s="17" t="s">
        <v>6</v>
      </c>
    </row>
    <row r="19" s="1" customFormat="1" ht="12" customHeight="1">
      <c r="B19" s="20"/>
      <c r="D19" s="27" t="s">
        <v>33</v>
      </c>
      <c r="AK19" s="27" t="s">
        <v>27</v>
      </c>
      <c r="AN19" s="24" t="s">
        <v>1</v>
      </c>
      <c r="AR19" s="20"/>
      <c r="BS19" s="17" t="s">
        <v>6</v>
      </c>
    </row>
    <row r="20" s="1" customFormat="1" ht="18.48" customHeight="1">
      <c r="B20" s="20"/>
      <c r="E20" s="24" t="s">
        <v>34</v>
      </c>
      <c r="AK20" s="27" t="s">
        <v>29</v>
      </c>
      <c r="AN20" s="24" t="s">
        <v>1</v>
      </c>
      <c r="AR20" s="20"/>
      <c r="BS20" s="17" t="s">
        <v>32</v>
      </c>
    </row>
    <row r="21" s="1" customFormat="1" ht="6.96" customHeight="1">
      <c r="B21" s="20"/>
      <c r="AR21" s="20"/>
    </row>
    <row r="22" s="1" customFormat="1" ht="12" customHeight="1">
      <c r="B22" s="20"/>
      <c r="D22" s="27" t="s">
        <v>35</v>
      </c>
      <c r="AR22" s="20"/>
    </row>
    <row r="23" s="1" customFormat="1" ht="16.5" customHeight="1">
      <c r="B23" s="20"/>
      <c r="E23" s="28" t="s">
        <v>1</v>
      </c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  <c r="AR23" s="20"/>
    </row>
    <row r="24" s="1" customFormat="1" ht="6.96" customHeight="1">
      <c r="B24" s="20"/>
      <c r="AR24" s="20"/>
    </row>
    <row r="25" s="1" customFormat="1" ht="6.96" customHeight="1">
      <c r="B25" s="20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20"/>
    </row>
    <row r="26" s="2" customFormat="1" ht="25.92" customHeight="1">
      <c r="A26" s="30"/>
      <c r="B26" s="31"/>
      <c r="C26" s="30"/>
      <c r="D26" s="32" t="s">
        <v>36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4">
        <f>ROUND(AG94,2)</f>
        <v>1992798.8200000001</v>
      </c>
      <c r="AL26" s="33"/>
      <c r="AM26" s="33"/>
      <c r="AN26" s="33"/>
      <c r="AO26" s="33"/>
      <c r="AP26" s="30"/>
      <c r="AQ26" s="30"/>
      <c r="AR26" s="31"/>
      <c r="BE26" s="30"/>
    </row>
    <row r="27" s="2" customFormat="1" ht="6.96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1"/>
      <c r="BE27" s="30"/>
    </row>
    <row r="28" s="2" customForma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35" t="s">
        <v>37</v>
      </c>
      <c r="M28" s="35"/>
      <c r="N28" s="35"/>
      <c r="O28" s="35"/>
      <c r="P28" s="35"/>
      <c r="Q28" s="30"/>
      <c r="R28" s="30"/>
      <c r="S28" s="30"/>
      <c r="T28" s="30"/>
      <c r="U28" s="30"/>
      <c r="V28" s="30"/>
      <c r="W28" s="35" t="s">
        <v>38</v>
      </c>
      <c r="X28" s="35"/>
      <c r="Y28" s="35"/>
      <c r="Z28" s="35"/>
      <c r="AA28" s="35"/>
      <c r="AB28" s="35"/>
      <c r="AC28" s="35"/>
      <c r="AD28" s="35"/>
      <c r="AE28" s="35"/>
      <c r="AF28" s="30"/>
      <c r="AG28" s="30"/>
      <c r="AH28" s="30"/>
      <c r="AI28" s="30"/>
      <c r="AJ28" s="30"/>
      <c r="AK28" s="35" t="s">
        <v>39</v>
      </c>
      <c r="AL28" s="35"/>
      <c r="AM28" s="35"/>
      <c r="AN28" s="35"/>
      <c r="AO28" s="35"/>
      <c r="AP28" s="30"/>
      <c r="AQ28" s="30"/>
      <c r="AR28" s="31"/>
      <c r="BE28" s="30"/>
    </row>
    <row r="29" s="3" customFormat="1" ht="14.4" customHeight="1">
      <c r="A29" s="3"/>
      <c r="B29" s="36"/>
      <c r="C29" s="3"/>
      <c r="D29" s="27" t="s">
        <v>40</v>
      </c>
      <c r="E29" s="3"/>
      <c r="F29" s="27" t="s">
        <v>41</v>
      </c>
      <c r="G29" s="3"/>
      <c r="H29" s="3"/>
      <c r="I29" s="3"/>
      <c r="J29" s="3"/>
      <c r="K29" s="3"/>
      <c r="L29" s="37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38">
        <f>ROUND(AZ94, 2)</f>
        <v>1992798.8200000001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8">
        <f>ROUND(AV94, 2)</f>
        <v>418487.75</v>
      </c>
      <c r="AL29" s="3"/>
      <c r="AM29" s="3"/>
      <c r="AN29" s="3"/>
      <c r="AO29" s="3"/>
      <c r="AP29" s="3"/>
      <c r="AQ29" s="3"/>
      <c r="AR29" s="36"/>
      <c r="BE29" s="3"/>
    </row>
    <row r="30" s="3" customFormat="1" ht="14.4" customHeight="1">
      <c r="A30" s="3"/>
      <c r="B30" s="36"/>
      <c r="C30" s="3"/>
      <c r="D30" s="3"/>
      <c r="E30" s="3"/>
      <c r="F30" s="27" t="s">
        <v>42</v>
      </c>
      <c r="G30" s="3"/>
      <c r="H30" s="3"/>
      <c r="I30" s="3"/>
      <c r="J30" s="3"/>
      <c r="K30" s="3"/>
      <c r="L30" s="37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38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8">
        <f>ROUND(AW94, 2)</f>
        <v>0</v>
      </c>
      <c r="AL30" s="3"/>
      <c r="AM30" s="3"/>
      <c r="AN30" s="3"/>
      <c r="AO30" s="3"/>
      <c r="AP30" s="3"/>
      <c r="AQ30" s="3"/>
      <c r="AR30" s="36"/>
      <c r="BE30" s="3"/>
    </row>
    <row r="31" hidden="1" s="3" customFormat="1" ht="14.4" customHeight="1">
      <c r="A31" s="3"/>
      <c r="B31" s="36"/>
      <c r="C31" s="3"/>
      <c r="D31" s="3"/>
      <c r="E31" s="3"/>
      <c r="F31" s="27" t="s">
        <v>43</v>
      </c>
      <c r="G31" s="3"/>
      <c r="H31" s="3"/>
      <c r="I31" s="3"/>
      <c r="J31" s="3"/>
      <c r="K31" s="3"/>
      <c r="L31" s="37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38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8">
        <v>0</v>
      </c>
      <c r="AL31" s="3"/>
      <c r="AM31" s="3"/>
      <c r="AN31" s="3"/>
      <c r="AO31" s="3"/>
      <c r="AP31" s="3"/>
      <c r="AQ31" s="3"/>
      <c r="AR31" s="36"/>
      <c r="BE31" s="3"/>
    </row>
    <row r="32" hidden="1" s="3" customFormat="1" ht="14.4" customHeight="1">
      <c r="A32" s="3"/>
      <c r="B32" s="36"/>
      <c r="C32" s="3"/>
      <c r="D32" s="3"/>
      <c r="E32" s="3"/>
      <c r="F32" s="27" t="s">
        <v>44</v>
      </c>
      <c r="G32" s="3"/>
      <c r="H32" s="3"/>
      <c r="I32" s="3"/>
      <c r="J32" s="3"/>
      <c r="K32" s="3"/>
      <c r="L32" s="37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38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8">
        <v>0</v>
      </c>
      <c r="AL32" s="3"/>
      <c r="AM32" s="3"/>
      <c r="AN32" s="3"/>
      <c r="AO32" s="3"/>
      <c r="AP32" s="3"/>
      <c r="AQ32" s="3"/>
      <c r="AR32" s="36"/>
      <c r="BE32" s="3"/>
    </row>
    <row r="33" hidden="1" s="3" customFormat="1" ht="14.4" customHeight="1">
      <c r="A33" s="3"/>
      <c r="B33" s="36"/>
      <c r="C33" s="3"/>
      <c r="D33" s="3"/>
      <c r="E33" s="3"/>
      <c r="F33" s="27" t="s">
        <v>45</v>
      </c>
      <c r="G33" s="3"/>
      <c r="H33" s="3"/>
      <c r="I33" s="3"/>
      <c r="J33" s="3"/>
      <c r="K33" s="3"/>
      <c r="L33" s="37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38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8">
        <v>0</v>
      </c>
      <c r="AL33" s="3"/>
      <c r="AM33" s="3"/>
      <c r="AN33" s="3"/>
      <c r="AO33" s="3"/>
      <c r="AP33" s="3"/>
      <c r="AQ33" s="3"/>
      <c r="AR33" s="36"/>
      <c r="BE33" s="3"/>
    </row>
    <row r="34" s="2" customFormat="1" ht="6.96" customHeight="1">
      <c r="A34" s="30"/>
      <c r="B34" s="31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1"/>
      <c r="BE34" s="30"/>
    </row>
    <row r="35" s="2" customFormat="1" ht="25.92" customHeight="1">
      <c r="A35" s="30"/>
      <c r="B35" s="31"/>
      <c r="C35" s="39"/>
      <c r="D35" s="40" t="s">
        <v>46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47</v>
      </c>
      <c r="U35" s="41"/>
      <c r="V35" s="41"/>
      <c r="W35" s="41"/>
      <c r="X35" s="43" t="s">
        <v>48</v>
      </c>
      <c r="Y35" s="41"/>
      <c r="Z35" s="41"/>
      <c r="AA35" s="41"/>
      <c r="AB35" s="41"/>
      <c r="AC35" s="41"/>
      <c r="AD35" s="41"/>
      <c r="AE35" s="41"/>
      <c r="AF35" s="41"/>
      <c r="AG35" s="41"/>
      <c r="AH35" s="41"/>
      <c r="AI35" s="41"/>
      <c r="AJ35" s="41"/>
      <c r="AK35" s="44">
        <f>SUM(AK26:AK33)</f>
        <v>2411286.5700000003</v>
      </c>
      <c r="AL35" s="41"/>
      <c r="AM35" s="41"/>
      <c r="AN35" s="41"/>
      <c r="AO35" s="45"/>
      <c r="AP35" s="39"/>
      <c r="AQ35" s="39"/>
      <c r="AR35" s="31"/>
      <c r="BE35" s="30"/>
    </row>
    <row r="36" s="2" customFormat="1" ht="6.96" customHeight="1">
      <c r="A36" s="30"/>
      <c r="B36" s="31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1"/>
      <c r="BE36" s="30"/>
    </row>
    <row r="37" s="2" customFormat="1" ht="14.4" customHeight="1">
      <c r="A37" s="30"/>
      <c r="B37" s="31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1"/>
      <c r="BE37" s="30"/>
    </row>
    <row r="38" s="1" customFormat="1" ht="14.4" customHeight="1">
      <c r="B38" s="20"/>
      <c r="AR38" s="20"/>
    </row>
    <row r="39" s="1" customFormat="1" ht="14.4" customHeight="1">
      <c r="B39" s="20"/>
      <c r="AR39" s="20"/>
    </row>
    <row r="40" s="1" customFormat="1" ht="14.4" customHeight="1">
      <c r="B40" s="20"/>
      <c r="AR40" s="20"/>
    </row>
    <row r="41" s="1" customFormat="1" ht="14.4" customHeight="1">
      <c r="B41" s="20"/>
      <c r="AR41" s="20"/>
    </row>
    <row r="42" s="1" customFormat="1" ht="14.4" customHeight="1">
      <c r="B42" s="20"/>
      <c r="AR42" s="20"/>
    </row>
    <row r="43" s="1" customFormat="1" ht="14.4" customHeight="1">
      <c r="B43" s="20"/>
      <c r="AR43" s="20"/>
    </row>
    <row r="44" s="1" customFormat="1" ht="14.4" customHeight="1">
      <c r="B44" s="20"/>
      <c r="AR44" s="20"/>
    </row>
    <row r="45" s="1" customFormat="1" ht="14.4" customHeight="1">
      <c r="B45" s="20"/>
      <c r="AR45" s="20"/>
    </row>
    <row r="46" s="1" customFormat="1" ht="14.4" customHeight="1">
      <c r="B46" s="20"/>
      <c r="AR46" s="20"/>
    </row>
    <row r="47" s="1" customFormat="1" ht="14.4" customHeight="1">
      <c r="B47" s="20"/>
      <c r="AR47" s="20"/>
    </row>
    <row r="48" s="1" customFormat="1" ht="14.4" customHeight="1">
      <c r="B48" s="20"/>
      <c r="AR48" s="20"/>
    </row>
    <row r="49" s="2" customFormat="1" ht="14.4" customHeight="1">
      <c r="B49" s="46"/>
      <c r="D49" s="47" t="s">
        <v>49</v>
      </c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7" t="s">
        <v>50</v>
      </c>
      <c r="AI49" s="48"/>
      <c r="AJ49" s="48"/>
      <c r="AK49" s="48"/>
      <c r="AL49" s="48"/>
      <c r="AM49" s="48"/>
      <c r="AN49" s="48"/>
      <c r="AO49" s="48"/>
      <c r="AR49" s="46"/>
    </row>
    <row r="50">
      <c r="B50" s="20"/>
      <c r="AR50" s="20"/>
    </row>
    <row r="51">
      <c r="B51" s="20"/>
      <c r="AR51" s="20"/>
    </row>
    <row r="52">
      <c r="B52" s="20"/>
      <c r="AR52" s="20"/>
    </row>
    <row r="53">
      <c r="B53" s="20"/>
      <c r="AR53" s="20"/>
    </row>
    <row r="54">
      <c r="B54" s="20"/>
      <c r="AR54" s="20"/>
    </row>
    <row r="55">
      <c r="B55" s="20"/>
      <c r="AR55" s="20"/>
    </row>
    <row r="56">
      <c r="B56" s="20"/>
      <c r="AR56" s="20"/>
    </row>
    <row r="57">
      <c r="B57" s="20"/>
      <c r="AR57" s="20"/>
    </row>
    <row r="58">
      <c r="B58" s="20"/>
      <c r="AR58" s="20"/>
    </row>
    <row r="59">
      <c r="B59" s="20"/>
      <c r="AR59" s="20"/>
    </row>
    <row r="60" s="2" customFormat="1">
      <c r="A60" s="30"/>
      <c r="B60" s="31"/>
      <c r="C60" s="30"/>
      <c r="D60" s="49" t="s">
        <v>51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9" t="s">
        <v>52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9" t="s">
        <v>51</v>
      </c>
      <c r="AI60" s="33"/>
      <c r="AJ60" s="33"/>
      <c r="AK60" s="33"/>
      <c r="AL60" s="33"/>
      <c r="AM60" s="49" t="s">
        <v>52</v>
      </c>
      <c r="AN60" s="33"/>
      <c r="AO60" s="33"/>
      <c r="AP60" s="30"/>
      <c r="AQ60" s="30"/>
      <c r="AR60" s="31"/>
      <c r="BE60" s="30"/>
    </row>
    <row r="61">
      <c r="B61" s="20"/>
      <c r="AR61" s="20"/>
    </row>
    <row r="62">
      <c r="B62" s="20"/>
      <c r="AR62" s="20"/>
    </row>
    <row r="63">
      <c r="B63" s="20"/>
      <c r="AR63" s="20"/>
    </row>
    <row r="64" s="2" customFormat="1">
      <c r="A64" s="30"/>
      <c r="B64" s="31"/>
      <c r="C64" s="30"/>
      <c r="D64" s="47" t="s">
        <v>53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47" t="s">
        <v>54</v>
      </c>
      <c r="AI64" s="50"/>
      <c r="AJ64" s="50"/>
      <c r="AK64" s="50"/>
      <c r="AL64" s="50"/>
      <c r="AM64" s="50"/>
      <c r="AN64" s="50"/>
      <c r="AO64" s="50"/>
      <c r="AP64" s="30"/>
      <c r="AQ64" s="30"/>
      <c r="AR64" s="31"/>
      <c r="BE64" s="30"/>
    </row>
    <row r="65">
      <c r="B65" s="20"/>
      <c r="AR65" s="20"/>
    </row>
    <row r="66">
      <c r="B66" s="20"/>
      <c r="AR66" s="20"/>
    </row>
    <row r="67">
      <c r="B67" s="20"/>
      <c r="AR67" s="20"/>
    </row>
    <row r="68">
      <c r="B68" s="20"/>
      <c r="AR68" s="20"/>
    </row>
    <row r="69">
      <c r="B69" s="20"/>
      <c r="AR69" s="20"/>
    </row>
    <row r="70">
      <c r="B70" s="20"/>
      <c r="AR70" s="20"/>
    </row>
    <row r="71">
      <c r="B71" s="20"/>
      <c r="AR71" s="20"/>
    </row>
    <row r="72">
      <c r="B72" s="20"/>
      <c r="AR72" s="20"/>
    </row>
    <row r="73">
      <c r="B73" s="20"/>
      <c r="AR73" s="20"/>
    </row>
    <row r="74">
      <c r="B74" s="20"/>
      <c r="AR74" s="20"/>
    </row>
    <row r="75" s="2" customFormat="1">
      <c r="A75" s="30"/>
      <c r="B75" s="31"/>
      <c r="C75" s="30"/>
      <c r="D75" s="49" t="s">
        <v>51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9" t="s">
        <v>52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9" t="s">
        <v>51</v>
      </c>
      <c r="AI75" s="33"/>
      <c r="AJ75" s="33"/>
      <c r="AK75" s="33"/>
      <c r="AL75" s="33"/>
      <c r="AM75" s="49" t="s">
        <v>52</v>
      </c>
      <c r="AN75" s="33"/>
      <c r="AO75" s="33"/>
      <c r="AP75" s="30"/>
      <c r="AQ75" s="30"/>
      <c r="AR75" s="31"/>
      <c r="BE75" s="30"/>
    </row>
    <row r="76" s="2" customFormat="1">
      <c r="A76" s="30"/>
      <c r="B76" s="31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1"/>
      <c r="BE76" s="30"/>
    </row>
    <row r="77" s="2" customFormat="1" ht="6.96" customHeight="1">
      <c r="A77" s="30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31"/>
      <c r="BE77" s="30"/>
    </row>
    <row r="81" s="2" customFormat="1" ht="6.96" customHeight="1">
      <c r="A81" s="30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31"/>
      <c r="BE81" s="30"/>
    </row>
    <row r="82" s="2" customFormat="1" ht="24.96" customHeight="1">
      <c r="A82" s="30"/>
      <c r="B82" s="31"/>
      <c r="C82" s="21" t="s">
        <v>55</v>
      </c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1"/>
      <c r="BE82" s="30"/>
    </row>
    <row r="83" s="2" customFormat="1" ht="6.96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1"/>
      <c r="BE83" s="30"/>
    </row>
    <row r="84" s="4" customFormat="1" ht="12" customHeight="1">
      <c r="A84" s="4"/>
      <c r="B84" s="55"/>
      <c r="C84" s="27" t="s">
        <v>12</v>
      </c>
      <c r="D84" s="4"/>
      <c r="E84" s="4"/>
      <c r="F84" s="4"/>
      <c r="G84" s="4"/>
      <c r="H84" s="4"/>
      <c r="I84" s="4"/>
      <c r="J84" s="4"/>
      <c r="K84" s="4"/>
      <c r="L84" s="4" t="str">
        <f>K5</f>
        <v>BD_KOSTELECKA_LHOTA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55"/>
      <c r="BE84" s="4"/>
    </row>
    <row r="85" s="5" customFormat="1" ht="36.96" customHeight="1">
      <c r="A85" s="5"/>
      <c r="B85" s="56"/>
      <c r="C85" s="57" t="s">
        <v>14</v>
      </c>
      <c r="D85" s="5"/>
      <c r="E85" s="5"/>
      <c r="F85" s="5"/>
      <c r="G85" s="5"/>
      <c r="H85" s="5"/>
      <c r="I85" s="5"/>
      <c r="J85" s="5"/>
      <c r="K85" s="5"/>
      <c r="L85" s="58" t="str">
        <f>K6</f>
        <v>BD KOSTELECKÁ LHOTA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6"/>
      <c r="BE85" s="5"/>
    </row>
    <row r="86" s="2" customFormat="1" ht="6.96" customHeight="1">
      <c r="A86" s="30"/>
      <c r="B86" s="31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1"/>
      <c r="BE86" s="30"/>
    </row>
    <row r="87" s="2" customFormat="1" ht="12" customHeight="1">
      <c r="A87" s="30"/>
      <c r="B87" s="31"/>
      <c r="C87" s="27" t="s">
        <v>20</v>
      </c>
      <c r="D87" s="30"/>
      <c r="E87" s="30"/>
      <c r="F87" s="30"/>
      <c r="G87" s="30"/>
      <c r="H87" s="30"/>
      <c r="I87" s="30"/>
      <c r="J87" s="30"/>
      <c r="K87" s="30"/>
      <c r="L87" s="59" t="str">
        <f>IF(K8="","",K8)</f>
        <v>k.ú. Kostelecká Lhota</v>
      </c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27" t="s">
        <v>22</v>
      </c>
      <c r="AJ87" s="30"/>
      <c r="AK87" s="30"/>
      <c r="AL87" s="30"/>
      <c r="AM87" s="60" t="str">
        <f>IF(AN8= "","",AN8)</f>
        <v>18. 5. 2020</v>
      </c>
      <c r="AN87" s="60"/>
      <c r="AO87" s="30"/>
      <c r="AP87" s="30"/>
      <c r="AQ87" s="30"/>
      <c r="AR87" s="31"/>
      <c r="BE87" s="30"/>
    </row>
    <row r="88" s="2" customFormat="1" ht="6.96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1"/>
      <c r="BE88" s="30"/>
    </row>
    <row r="89" s="2" customFormat="1" ht="15.15" customHeight="1">
      <c r="A89" s="30"/>
      <c r="B89" s="31"/>
      <c r="C89" s="27" t="s">
        <v>26</v>
      </c>
      <c r="D89" s="30"/>
      <c r="E89" s="30"/>
      <c r="F89" s="30"/>
      <c r="G89" s="30"/>
      <c r="H89" s="30"/>
      <c r="I89" s="30"/>
      <c r="J89" s="30"/>
      <c r="K89" s="30"/>
      <c r="L89" s="4" t="str">
        <f>IF(E11= "","",E11)</f>
        <v xml:space="preserve"> </v>
      </c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27" t="s">
        <v>31</v>
      </c>
      <c r="AJ89" s="30"/>
      <c r="AK89" s="30"/>
      <c r="AL89" s="30"/>
      <c r="AM89" s="61" t="str">
        <f>IF(E17="","",E17)</f>
        <v xml:space="preserve"> </v>
      </c>
      <c r="AN89" s="4"/>
      <c r="AO89" s="4"/>
      <c r="AP89" s="4"/>
      <c r="AQ89" s="30"/>
      <c r="AR89" s="31"/>
      <c r="AS89" s="62" t="s">
        <v>56</v>
      </c>
      <c r="AT89" s="63"/>
      <c r="AU89" s="64"/>
      <c r="AV89" s="64"/>
      <c r="AW89" s="64"/>
      <c r="AX89" s="64"/>
      <c r="AY89" s="64"/>
      <c r="AZ89" s="64"/>
      <c r="BA89" s="64"/>
      <c r="BB89" s="64"/>
      <c r="BC89" s="64"/>
      <c r="BD89" s="65"/>
      <c r="BE89" s="30"/>
    </row>
    <row r="90" s="2" customFormat="1" ht="15.15" customHeight="1">
      <c r="A90" s="30"/>
      <c r="B90" s="31"/>
      <c r="C90" s="27" t="s">
        <v>30</v>
      </c>
      <c r="D90" s="30"/>
      <c r="E90" s="30"/>
      <c r="F90" s="30"/>
      <c r="G90" s="30"/>
      <c r="H90" s="30"/>
      <c r="I90" s="30"/>
      <c r="J90" s="30"/>
      <c r="K90" s="30"/>
      <c r="L90" s="4" t="str">
        <f>IF(E14="","",E14)</f>
        <v xml:space="preserve"> </v>
      </c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27" t="s">
        <v>33</v>
      </c>
      <c r="AJ90" s="30"/>
      <c r="AK90" s="30"/>
      <c r="AL90" s="30"/>
      <c r="AM90" s="61" t="str">
        <f>IF(E20="","",E20)</f>
        <v>Ing. Karel Dovrtěl</v>
      </c>
      <c r="AN90" s="4"/>
      <c r="AO90" s="4"/>
      <c r="AP90" s="4"/>
      <c r="AQ90" s="30"/>
      <c r="AR90" s="31"/>
      <c r="AS90" s="66"/>
      <c r="AT90" s="67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0"/>
    </row>
    <row r="91" s="2" customFormat="1" ht="10.8" customHeight="1">
      <c r="A91" s="30"/>
      <c r="B91" s="31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1"/>
      <c r="AS91" s="66"/>
      <c r="AT91" s="67"/>
      <c r="AU91" s="68"/>
      <c r="AV91" s="68"/>
      <c r="AW91" s="68"/>
      <c r="AX91" s="68"/>
      <c r="AY91" s="68"/>
      <c r="AZ91" s="68"/>
      <c r="BA91" s="68"/>
      <c r="BB91" s="68"/>
      <c r="BC91" s="68"/>
      <c r="BD91" s="69"/>
      <c r="BE91" s="30"/>
    </row>
    <row r="92" s="2" customFormat="1" ht="29.28" customHeight="1">
      <c r="A92" s="30"/>
      <c r="B92" s="31"/>
      <c r="C92" s="70" t="s">
        <v>57</v>
      </c>
      <c r="D92" s="71"/>
      <c r="E92" s="71"/>
      <c r="F92" s="71"/>
      <c r="G92" s="71"/>
      <c r="H92" s="72"/>
      <c r="I92" s="73" t="s">
        <v>58</v>
      </c>
      <c r="J92" s="71"/>
      <c r="K92" s="71"/>
      <c r="L92" s="71"/>
      <c r="M92" s="71"/>
      <c r="N92" s="71"/>
      <c r="O92" s="71"/>
      <c r="P92" s="71"/>
      <c r="Q92" s="71"/>
      <c r="R92" s="71"/>
      <c r="S92" s="71"/>
      <c r="T92" s="71"/>
      <c r="U92" s="71"/>
      <c r="V92" s="71"/>
      <c r="W92" s="71"/>
      <c r="X92" s="71"/>
      <c r="Y92" s="71"/>
      <c r="Z92" s="71"/>
      <c r="AA92" s="71"/>
      <c r="AB92" s="71"/>
      <c r="AC92" s="71"/>
      <c r="AD92" s="71"/>
      <c r="AE92" s="71"/>
      <c r="AF92" s="71"/>
      <c r="AG92" s="74" t="s">
        <v>59</v>
      </c>
      <c r="AH92" s="71"/>
      <c r="AI92" s="71"/>
      <c r="AJ92" s="71"/>
      <c r="AK92" s="71"/>
      <c r="AL92" s="71"/>
      <c r="AM92" s="71"/>
      <c r="AN92" s="73" t="s">
        <v>60</v>
      </c>
      <c r="AO92" s="71"/>
      <c r="AP92" s="75"/>
      <c r="AQ92" s="76" t="s">
        <v>61</v>
      </c>
      <c r="AR92" s="31"/>
      <c r="AS92" s="77" t="s">
        <v>62</v>
      </c>
      <c r="AT92" s="78" t="s">
        <v>63</v>
      </c>
      <c r="AU92" s="78" t="s">
        <v>64</v>
      </c>
      <c r="AV92" s="78" t="s">
        <v>65</v>
      </c>
      <c r="AW92" s="78" t="s">
        <v>66</v>
      </c>
      <c r="AX92" s="78" t="s">
        <v>67</v>
      </c>
      <c r="AY92" s="78" t="s">
        <v>68</v>
      </c>
      <c r="AZ92" s="78" t="s">
        <v>69</v>
      </c>
      <c r="BA92" s="78" t="s">
        <v>70</v>
      </c>
      <c r="BB92" s="78" t="s">
        <v>71</v>
      </c>
      <c r="BC92" s="78" t="s">
        <v>72</v>
      </c>
      <c r="BD92" s="79" t="s">
        <v>73</v>
      </c>
      <c r="BE92" s="30"/>
    </row>
    <row r="93" s="2" customFormat="1" ht="10.8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1"/>
      <c r="AS93" s="80"/>
      <c r="AT93" s="81"/>
      <c r="AU93" s="81"/>
      <c r="AV93" s="81"/>
      <c r="AW93" s="81"/>
      <c r="AX93" s="81"/>
      <c r="AY93" s="81"/>
      <c r="AZ93" s="81"/>
      <c r="BA93" s="81"/>
      <c r="BB93" s="81"/>
      <c r="BC93" s="81"/>
      <c r="BD93" s="82"/>
      <c r="BE93" s="30"/>
    </row>
    <row r="94" s="6" customFormat="1" ht="32.4" customHeight="1">
      <c r="A94" s="6"/>
      <c r="B94" s="83"/>
      <c r="C94" s="84" t="s">
        <v>74</v>
      </c>
      <c r="D94" s="85"/>
      <c r="E94" s="85"/>
      <c r="F94" s="85"/>
      <c r="G94" s="85"/>
      <c r="H94" s="85"/>
      <c r="I94" s="85"/>
      <c r="J94" s="85"/>
      <c r="K94" s="85"/>
      <c r="L94" s="85"/>
      <c r="M94" s="85"/>
      <c r="N94" s="85"/>
      <c r="O94" s="85"/>
      <c r="P94" s="85"/>
      <c r="Q94" s="85"/>
      <c r="R94" s="85"/>
      <c r="S94" s="85"/>
      <c r="T94" s="85"/>
      <c r="U94" s="85"/>
      <c r="V94" s="85"/>
      <c r="W94" s="85"/>
      <c r="X94" s="85"/>
      <c r="Y94" s="85"/>
      <c r="Z94" s="85"/>
      <c r="AA94" s="85"/>
      <c r="AB94" s="85"/>
      <c r="AC94" s="85"/>
      <c r="AD94" s="85"/>
      <c r="AE94" s="85"/>
      <c r="AF94" s="85"/>
      <c r="AG94" s="86">
        <f>ROUND(AG95,2)</f>
        <v>1992798.8200000001</v>
      </c>
      <c r="AH94" s="86"/>
      <c r="AI94" s="86"/>
      <c r="AJ94" s="86"/>
      <c r="AK94" s="86"/>
      <c r="AL94" s="86"/>
      <c r="AM94" s="86"/>
      <c r="AN94" s="87">
        <f>SUM(AG94,AT94)</f>
        <v>2411286.5700000003</v>
      </c>
      <c r="AO94" s="87"/>
      <c r="AP94" s="87"/>
      <c r="AQ94" s="88" t="s">
        <v>1</v>
      </c>
      <c r="AR94" s="83"/>
      <c r="AS94" s="89">
        <f>ROUND(AS95,2)</f>
        <v>0</v>
      </c>
      <c r="AT94" s="90">
        <f>ROUND(SUM(AV94:AW94),2)</f>
        <v>418487.75</v>
      </c>
      <c r="AU94" s="91">
        <f>ROUND(AU95,5)</f>
        <v>2413.4893499999998</v>
      </c>
      <c r="AV94" s="90">
        <f>ROUND(AZ94*L29,2)</f>
        <v>418487.75</v>
      </c>
      <c r="AW94" s="90">
        <f>ROUND(BA94*L30,2)</f>
        <v>0</v>
      </c>
      <c r="AX94" s="90">
        <f>ROUND(BB94*L29,2)</f>
        <v>0</v>
      </c>
      <c r="AY94" s="90">
        <f>ROUND(BC94*L30,2)</f>
        <v>0</v>
      </c>
      <c r="AZ94" s="90">
        <f>ROUND(AZ95,2)</f>
        <v>1992798.8200000001</v>
      </c>
      <c r="BA94" s="90">
        <f>ROUND(BA95,2)</f>
        <v>0</v>
      </c>
      <c r="BB94" s="90">
        <f>ROUND(BB95,2)</f>
        <v>0</v>
      </c>
      <c r="BC94" s="90">
        <f>ROUND(BC95,2)</f>
        <v>0</v>
      </c>
      <c r="BD94" s="92">
        <f>ROUND(BD95,2)</f>
        <v>0</v>
      </c>
      <c r="BE94" s="6"/>
      <c r="BS94" s="93" t="s">
        <v>75</v>
      </c>
      <c r="BT94" s="93" t="s">
        <v>76</v>
      </c>
      <c r="BU94" s="94" t="s">
        <v>77</v>
      </c>
      <c r="BV94" s="93" t="s">
        <v>78</v>
      </c>
      <c r="BW94" s="93" t="s">
        <v>4</v>
      </c>
      <c r="BX94" s="93" t="s">
        <v>79</v>
      </c>
      <c r="CL94" s="93" t="s">
        <v>1</v>
      </c>
    </row>
    <row r="95" s="7" customFormat="1" ht="24.75" customHeight="1">
      <c r="A95" s="95" t="s">
        <v>80</v>
      </c>
      <c r="B95" s="96"/>
      <c r="C95" s="97"/>
      <c r="D95" s="98" t="s">
        <v>81</v>
      </c>
      <c r="E95" s="98"/>
      <c r="F95" s="98"/>
      <c r="G95" s="98"/>
      <c r="H95" s="98"/>
      <c r="I95" s="99"/>
      <c r="J95" s="98" t="s">
        <v>82</v>
      </c>
      <c r="K95" s="98"/>
      <c r="L95" s="98"/>
      <c r="M95" s="98"/>
      <c r="N95" s="98"/>
      <c r="O95" s="98"/>
      <c r="P95" s="98"/>
      <c r="Q95" s="98"/>
      <c r="R95" s="98"/>
      <c r="S95" s="98"/>
      <c r="T95" s="98"/>
      <c r="U95" s="98"/>
      <c r="V95" s="98"/>
      <c r="W95" s="98"/>
      <c r="X95" s="98"/>
      <c r="Y95" s="98"/>
      <c r="Z95" s="98"/>
      <c r="AA95" s="98"/>
      <c r="AB95" s="98"/>
      <c r="AC95" s="98"/>
      <c r="AD95" s="98"/>
      <c r="AE95" s="98"/>
      <c r="AF95" s="98"/>
      <c r="AG95" s="100">
        <f>'ZTI - D.1.4.A - ZDRAVOTNĚ...'!J30</f>
        <v>1992798.8200000001</v>
      </c>
      <c r="AH95" s="99"/>
      <c r="AI95" s="99"/>
      <c r="AJ95" s="99"/>
      <c r="AK95" s="99"/>
      <c r="AL95" s="99"/>
      <c r="AM95" s="99"/>
      <c r="AN95" s="100">
        <f>SUM(AG95,AT95)</f>
        <v>2411286.5700000003</v>
      </c>
      <c r="AO95" s="99"/>
      <c r="AP95" s="99"/>
      <c r="AQ95" s="101" t="s">
        <v>83</v>
      </c>
      <c r="AR95" s="96"/>
      <c r="AS95" s="102">
        <v>0</v>
      </c>
      <c r="AT95" s="103">
        <f>ROUND(SUM(AV95:AW95),2)</f>
        <v>418487.75</v>
      </c>
      <c r="AU95" s="104">
        <f>'ZTI - D.1.4.A - ZDRAVOTNĚ...'!P128</f>
        <v>2413.4893499999998</v>
      </c>
      <c r="AV95" s="103">
        <f>'ZTI - D.1.4.A - ZDRAVOTNĚ...'!J33</f>
        <v>418487.75</v>
      </c>
      <c r="AW95" s="103">
        <f>'ZTI - D.1.4.A - ZDRAVOTNĚ...'!J34</f>
        <v>0</v>
      </c>
      <c r="AX95" s="103">
        <f>'ZTI - D.1.4.A - ZDRAVOTNĚ...'!J35</f>
        <v>0</v>
      </c>
      <c r="AY95" s="103">
        <f>'ZTI - D.1.4.A - ZDRAVOTNĚ...'!J36</f>
        <v>0</v>
      </c>
      <c r="AZ95" s="103">
        <f>'ZTI - D.1.4.A - ZDRAVOTNĚ...'!F33</f>
        <v>1992798.8200000001</v>
      </c>
      <c r="BA95" s="103">
        <f>'ZTI - D.1.4.A - ZDRAVOTNĚ...'!F34</f>
        <v>0</v>
      </c>
      <c r="BB95" s="103">
        <f>'ZTI - D.1.4.A - ZDRAVOTNĚ...'!F35</f>
        <v>0</v>
      </c>
      <c r="BC95" s="103">
        <f>'ZTI - D.1.4.A - ZDRAVOTNĚ...'!F36</f>
        <v>0</v>
      </c>
      <c r="BD95" s="105">
        <f>'ZTI - D.1.4.A - ZDRAVOTNĚ...'!F37</f>
        <v>0</v>
      </c>
      <c r="BE95" s="7"/>
      <c r="BT95" s="106" t="s">
        <v>19</v>
      </c>
      <c r="BV95" s="106" t="s">
        <v>78</v>
      </c>
      <c r="BW95" s="106" t="s">
        <v>84</v>
      </c>
      <c r="BX95" s="106" t="s">
        <v>4</v>
      </c>
      <c r="CL95" s="106" t="s">
        <v>1</v>
      </c>
      <c r="CM95" s="106" t="s">
        <v>85</v>
      </c>
    </row>
    <row r="96" s="2" customFormat="1" ht="30" customHeight="1">
      <c r="A96" s="30"/>
      <c r="B96" s="31"/>
      <c r="C96" s="30"/>
      <c r="D96" s="30"/>
      <c r="E96" s="30"/>
      <c r="F96" s="30"/>
      <c r="G96" s="30"/>
      <c r="H96" s="30"/>
      <c r="I96" s="30"/>
      <c r="J96" s="30"/>
      <c r="K96" s="30"/>
      <c r="L96" s="30"/>
      <c r="M96" s="30"/>
      <c r="N96" s="30"/>
      <c r="O96" s="30"/>
      <c r="P96" s="30"/>
      <c r="Q96" s="30"/>
      <c r="R96" s="3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F96" s="30"/>
      <c r="AG96" s="30"/>
      <c r="AH96" s="30"/>
      <c r="AI96" s="30"/>
      <c r="AJ96" s="30"/>
      <c r="AK96" s="30"/>
      <c r="AL96" s="30"/>
      <c r="AM96" s="30"/>
      <c r="AN96" s="30"/>
      <c r="AO96" s="30"/>
      <c r="AP96" s="30"/>
      <c r="AQ96" s="30"/>
      <c r="AR96" s="31"/>
      <c r="AS96" s="30"/>
      <c r="AT96" s="30"/>
      <c r="AU96" s="30"/>
      <c r="AV96" s="30"/>
      <c r="AW96" s="30"/>
      <c r="AX96" s="30"/>
      <c r="AY96" s="30"/>
      <c r="AZ96" s="30"/>
      <c r="BA96" s="30"/>
      <c r="BB96" s="30"/>
      <c r="BC96" s="30"/>
      <c r="BD96" s="30"/>
      <c r="BE96" s="30"/>
    </row>
    <row r="97" s="2" customFormat="1" ht="6.96" customHeight="1">
      <c r="A97" s="30"/>
      <c r="B97" s="51"/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52"/>
      <c r="V97" s="52"/>
      <c r="W97" s="52"/>
      <c r="X97" s="52"/>
      <c r="Y97" s="52"/>
      <c r="Z97" s="52"/>
      <c r="AA97" s="52"/>
      <c r="AB97" s="52"/>
      <c r="AC97" s="52"/>
      <c r="AD97" s="52"/>
      <c r="AE97" s="52"/>
      <c r="AF97" s="52"/>
      <c r="AG97" s="52"/>
      <c r="AH97" s="52"/>
      <c r="AI97" s="52"/>
      <c r="AJ97" s="52"/>
      <c r="AK97" s="52"/>
      <c r="AL97" s="52"/>
      <c r="AM97" s="52"/>
      <c r="AN97" s="52"/>
      <c r="AO97" s="52"/>
      <c r="AP97" s="52"/>
      <c r="AQ97" s="52"/>
      <c r="AR97" s="31"/>
      <c r="AS97" s="30"/>
      <c r="AT97" s="30"/>
      <c r="AU97" s="30"/>
      <c r="AV97" s="30"/>
      <c r="AW97" s="30"/>
      <c r="AX97" s="30"/>
      <c r="AY97" s="30"/>
      <c r="AZ97" s="30"/>
      <c r="BA97" s="30"/>
      <c r="BB97" s="30"/>
      <c r="BC97" s="30"/>
      <c r="BD97" s="30"/>
      <c r="BE97" s="30"/>
    </row>
  </sheetData>
  <mergeCells count="40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ZTI - D.1.4.A - ZDRAVOTNĚ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07"/>
    </row>
    <row r="2" s="1" customFormat="1" ht="36.96" customHeight="1"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84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="1" customFormat="1" ht="24.96" customHeight="1">
      <c r="B4" s="20"/>
      <c r="D4" s="21" t="s">
        <v>86</v>
      </c>
      <c r="L4" s="20"/>
      <c r="M4" s="108" t="s">
        <v>10</v>
      </c>
      <c r="AT4" s="17" t="s">
        <v>3</v>
      </c>
    </row>
    <row r="5" s="1" customFormat="1" ht="6.96" customHeight="1">
      <c r="B5" s="20"/>
      <c r="L5" s="20"/>
    </row>
    <row r="6" s="1" customFormat="1" ht="12" customHeight="1">
      <c r="B6" s="20"/>
      <c r="D6" s="27" t="s">
        <v>14</v>
      </c>
      <c r="L6" s="20"/>
    </row>
    <row r="7" s="1" customFormat="1" ht="16.5" customHeight="1">
      <c r="B7" s="20"/>
      <c r="E7" s="109" t="str">
        <f>'Rekapitulace stavby'!K6</f>
        <v>BD KOSTELECKÁ LHOTA</v>
      </c>
      <c r="F7" s="27"/>
      <c r="G7" s="27"/>
      <c r="H7" s="27"/>
      <c r="L7" s="20"/>
    </row>
    <row r="8" s="2" customFormat="1" ht="12" customHeight="1">
      <c r="A8" s="30"/>
      <c r="B8" s="31"/>
      <c r="C8" s="30"/>
      <c r="D8" s="27" t="s">
        <v>87</v>
      </c>
      <c r="E8" s="30"/>
      <c r="F8" s="30"/>
      <c r="G8" s="30"/>
      <c r="H8" s="30"/>
      <c r="I8" s="30"/>
      <c r="J8" s="30"/>
      <c r="K8" s="30"/>
      <c r="L8" s="46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="2" customFormat="1" ht="16.5" customHeight="1">
      <c r="A9" s="30"/>
      <c r="B9" s="31"/>
      <c r="C9" s="30"/>
      <c r="D9" s="30"/>
      <c r="E9" s="58" t="s">
        <v>88</v>
      </c>
      <c r="F9" s="30"/>
      <c r="G9" s="30"/>
      <c r="H9" s="30"/>
      <c r="I9" s="30"/>
      <c r="J9" s="30"/>
      <c r="K9" s="30"/>
      <c r="L9" s="46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="2" customFormat="1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6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="2" customFormat="1" ht="12" customHeight="1">
      <c r="A11" s="30"/>
      <c r="B11" s="31"/>
      <c r="C11" s="30"/>
      <c r="D11" s="27" t="s">
        <v>17</v>
      </c>
      <c r="E11" s="30"/>
      <c r="F11" s="24" t="s">
        <v>1</v>
      </c>
      <c r="G11" s="30"/>
      <c r="H11" s="30"/>
      <c r="I11" s="27" t="s">
        <v>18</v>
      </c>
      <c r="J11" s="24" t="s">
        <v>1</v>
      </c>
      <c r="K11" s="30"/>
      <c r="L11" s="46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="2" customFormat="1" ht="12" customHeight="1">
      <c r="A12" s="30"/>
      <c r="B12" s="31"/>
      <c r="C12" s="30"/>
      <c r="D12" s="27" t="s">
        <v>20</v>
      </c>
      <c r="E12" s="30"/>
      <c r="F12" s="24" t="s">
        <v>21</v>
      </c>
      <c r="G12" s="30"/>
      <c r="H12" s="30"/>
      <c r="I12" s="27" t="s">
        <v>22</v>
      </c>
      <c r="J12" s="60" t="str">
        <f>'Rekapitulace stavby'!AN8</f>
        <v>18. 5. 2020</v>
      </c>
      <c r="K12" s="30"/>
      <c r="L12" s="46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="2" customFormat="1" ht="10.8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6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="2" customFormat="1" ht="12" customHeight="1">
      <c r="A14" s="30"/>
      <c r="B14" s="31"/>
      <c r="C14" s="30"/>
      <c r="D14" s="27" t="s">
        <v>26</v>
      </c>
      <c r="E14" s="30"/>
      <c r="F14" s="30"/>
      <c r="G14" s="30"/>
      <c r="H14" s="30"/>
      <c r="I14" s="27" t="s">
        <v>27</v>
      </c>
      <c r="J14" s="24" t="str">
        <f>IF('Rekapitulace stavby'!AN10="","",'Rekapitulace stavby'!AN10)</f>
        <v/>
      </c>
      <c r="K14" s="30"/>
      <c r="L14" s="46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="2" customFormat="1" ht="18" customHeight="1">
      <c r="A15" s="30"/>
      <c r="B15" s="31"/>
      <c r="C15" s="30"/>
      <c r="D15" s="30"/>
      <c r="E15" s="24" t="str">
        <f>IF('Rekapitulace stavby'!E11="","",'Rekapitulace stavby'!E11)</f>
        <v xml:space="preserve"> </v>
      </c>
      <c r="F15" s="30"/>
      <c r="G15" s="30"/>
      <c r="H15" s="30"/>
      <c r="I15" s="27" t="s">
        <v>29</v>
      </c>
      <c r="J15" s="24" t="str">
        <f>IF('Rekapitulace stavby'!AN11="","",'Rekapitulace stavby'!AN11)</f>
        <v/>
      </c>
      <c r="K15" s="30"/>
      <c r="L15" s="46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="2" customFormat="1" ht="6.96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6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="2" customFormat="1" ht="12" customHeight="1">
      <c r="A17" s="30"/>
      <c r="B17" s="31"/>
      <c r="C17" s="30"/>
      <c r="D17" s="27" t="s">
        <v>30</v>
      </c>
      <c r="E17" s="30"/>
      <c r="F17" s="30"/>
      <c r="G17" s="30"/>
      <c r="H17" s="30"/>
      <c r="I17" s="27" t="s">
        <v>27</v>
      </c>
      <c r="J17" s="24" t="str">
        <f>'Rekapitulace stavby'!AN13</f>
        <v/>
      </c>
      <c r="K17" s="30"/>
      <c r="L17" s="46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="2" customFormat="1" ht="18" customHeight="1">
      <c r="A18" s="30"/>
      <c r="B18" s="31"/>
      <c r="C18" s="30"/>
      <c r="D18" s="30"/>
      <c r="E18" s="24" t="str">
        <f>'Rekapitulace stavby'!E14</f>
        <v xml:space="preserve"> </v>
      </c>
      <c r="F18" s="24"/>
      <c r="G18" s="24"/>
      <c r="H18" s="24"/>
      <c r="I18" s="27" t="s">
        <v>29</v>
      </c>
      <c r="J18" s="24" t="str">
        <f>'Rekapitulace stavby'!AN14</f>
        <v/>
      </c>
      <c r="K18" s="30"/>
      <c r="L18" s="46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="2" customFormat="1" ht="6.96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6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="2" customFormat="1" ht="12" customHeight="1">
      <c r="A20" s="30"/>
      <c r="B20" s="31"/>
      <c r="C20" s="30"/>
      <c r="D20" s="27" t="s">
        <v>31</v>
      </c>
      <c r="E20" s="30"/>
      <c r="F20" s="30"/>
      <c r="G20" s="30"/>
      <c r="H20" s="30"/>
      <c r="I20" s="27" t="s">
        <v>27</v>
      </c>
      <c r="J20" s="24" t="str">
        <f>IF('Rekapitulace stavby'!AN16="","",'Rekapitulace stavby'!AN16)</f>
        <v/>
      </c>
      <c r="K20" s="30"/>
      <c r="L20" s="46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="2" customFormat="1" ht="18" customHeight="1">
      <c r="A21" s="30"/>
      <c r="B21" s="31"/>
      <c r="C21" s="30"/>
      <c r="D21" s="30"/>
      <c r="E21" s="24" t="str">
        <f>IF('Rekapitulace stavby'!E17="","",'Rekapitulace stavby'!E17)</f>
        <v xml:space="preserve"> </v>
      </c>
      <c r="F21" s="30"/>
      <c r="G21" s="30"/>
      <c r="H21" s="30"/>
      <c r="I21" s="27" t="s">
        <v>29</v>
      </c>
      <c r="J21" s="24" t="str">
        <f>IF('Rekapitulace stavby'!AN17="","",'Rekapitulace stavby'!AN17)</f>
        <v/>
      </c>
      <c r="K21" s="30"/>
      <c r="L21" s="46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="2" customFormat="1" ht="6.96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6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="2" customFormat="1" ht="12" customHeight="1">
      <c r="A23" s="30"/>
      <c r="B23" s="31"/>
      <c r="C23" s="30"/>
      <c r="D23" s="27" t="s">
        <v>33</v>
      </c>
      <c r="E23" s="30"/>
      <c r="F23" s="30"/>
      <c r="G23" s="30"/>
      <c r="H23" s="30"/>
      <c r="I23" s="27" t="s">
        <v>27</v>
      </c>
      <c r="J23" s="24" t="s">
        <v>1</v>
      </c>
      <c r="K23" s="30"/>
      <c r="L23" s="46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="2" customFormat="1" ht="18" customHeight="1">
      <c r="A24" s="30"/>
      <c r="B24" s="31"/>
      <c r="C24" s="30"/>
      <c r="D24" s="30"/>
      <c r="E24" s="24" t="s">
        <v>89</v>
      </c>
      <c r="F24" s="30"/>
      <c r="G24" s="30"/>
      <c r="H24" s="30"/>
      <c r="I24" s="27" t="s">
        <v>29</v>
      </c>
      <c r="J24" s="24" t="s">
        <v>1</v>
      </c>
      <c r="K24" s="30"/>
      <c r="L24" s="46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="2" customFormat="1" ht="6.96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6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="2" customFormat="1" ht="12" customHeight="1">
      <c r="A26" s="30"/>
      <c r="B26" s="31"/>
      <c r="C26" s="30"/>
      <c r="D26" s="27" t="s">
        <v>35</v>
      </c>
      <c r="E26" s="30"/>
      <c r="F26" s="30"/>
      <c r="G26" s="30"/>
      <c r="H26" s="30"/>
      <c r="I26" s="30"/>
      <c r="J26" s="30"/>
      <c r="K26" s="30"/>
      <c r="L26" s="46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="8" customFormat="1" ht="16.5" customHeight="1">
      <c r="A27" s="110"/>
      <c r="B27" s="111"/>
      <c r="C27" s="110"/>
      <c r="D27" s="110"/>
      <c r="E27" s="28" t="s">
        <v>1</v>
      </c>
      <c r="F27" s="28"/>
      <c r="G27" s="28"/>
      <c r="H27" s="28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="2" customFormat="1" ht="6.96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6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="2" customFormat="1" ht="6.96" customHeight="1">
      <c r="A29" s="30"/>
      <c r="B29" s="31"/>
      <c r="C29" s="30"/>
      <c r="D29" s="81"/>
      <c r="E29" s="81"/>
      <c r="F29" s="81"/>
      <c r="G29" s="81"/>
      <c r="H29" s="81"/>
      <c r="I29" s="81"/>
      <c r="J29" s="81"/>
      <c r="K29" s="81"/>
      <c r="L29" s="46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="2" customFormat="1" ht="25.44" customHeight="1">
      <c r="A30" s="30"/>
      <c r="B30" s="31"/>
      <c r="C30" s="30"/>
      <c r="D30" s="113" t="s">
        <v>36</v>
      </c>
      <c r="E30" s="30"/>
      <c r="F30" s="30"/>
      <c r="G30" s="30"/>
      <c r="H30" s="30"/>
      <c r="I30" s="30"/>
      <c r="J30" s="87">
        <f>ROUND(J128, 2)</f>
        <v>1992798.8200000001</v>
      </c>
      <c r="K30" s="30"/>
      <c r="L30" s="46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="2" customFormat="1" ht="6.96" customHeight="1">
      <c r="A31" s="30"/>
      <c r="B31" s="31"/>
      <c r="C31" s="30"/>
      <c r="D31" s="81"/>
      <c r="E31" s="81"/>
      <c r="F31" s="81"/>
      <c r="G31" s="81"/>
      <c r="H31" s="81"/>
      <c r="I31" s="81"/>
      <c r="J31" s="81"/>
      <c r="K31" s="81"/>
      <c r="L31" s="46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="2" customFormat="1" ht="14.4" customHeight="1">
      <c r="A32" s="30"/>
      <c r="B32" s="31"/>
      <c r="C32" s="30"/>
      <c r="D32" s="30"/>
      <c r="E32" s="30"/>
      <c r="F32" s="35" t="s">
        <v>38</v>
      </c>
      <c r="G32" s="30"/>
      <c r="H32" s="30"/>
      <c r="I32" s="35" t="s">
        <v>37</v>
      </c>
      <c r="J32" s="35" t="s">
        <v>39</v>
      </c>
      <c r="K32" s="30"/>
      <c r="L32" s="46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="2" customFormat="1" ht="14.4" customHeight="1">
      <c r="A33" s="30"/>
      <c r="B33" s="31"/>
      <c r="C33" s="30"/>
      <c r="D33" s="114" t="s">
        <v>40</v>
      </c>
      <c r="E33" s="27" t="s">
        <v>41</v>
      </c>
      <c r="F33" s="115">
        <f>ROUND((SUM(BE128:BE548)),  2)</f>
        <v>1992798.8200000001</v>
      </c>
      <c r="G33" s="30"/>
      <c r="H33" s="30"/>
      <c r="I33" s="116">
        <v>0.20999999999999999</v>
      </c>
      <c r="J33" s="115">
        <f>ROUND(((SUM(BE128:BE548))*I33),  2)</f>
        <v>418487.75</v>
      </c>
      <c r="K33" s="30"/>
      <c r="L33" s="46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="2" customFormat="1" ht="14.4" customHeight="1">
      <c r="A34" s="30"/>
      <c r="B34" s="31"/>
      <c r="C34" s="30"/>
      <c r="D34" s="30"/>
      <c r="E34" s="27" t="s">
        <v>42</v>
      </c>
      <c r="F34" s="115">
        <f>ROUND((SUM(BF128:BF548)),  2)</f>
        <v>0</v>
      </c>
      <c r="G34" s="30"/>
      <c r="H34" s="30"/>
      <c r="I34" s="116">
        <v>0.14999999999999999</v>
      </c>
      <c r="J34" s="115">
        <f>ROUND(((SUM(BF128:BF548))*I34),  2)</f>
        <v>0</v>
      </c>
      <c r="K34" s="30"/>
      <c r="L34" s="46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hidden="1" s="2" customFormat="1" ht="14.4" customHeight="1">
      <c r="A35" s="30"/>
      <c r="B35" s="31"/>
      <c r="C35" s="30"/>
      <c r="D35" s="30"/>
      <c r="E35" s="27" t="s">
        <v>43</v>
      </c>
      <c r="F35" s="115">
        <f>ROUND((SUM(BG128:BG548)),  2)</f>
        <v>0</v>
      </c>
      <c r="G35" s="30"/>
      <c r="H35" s="30"/>
      <c r="I35" s="116">
        <v>0.20999999999999999</v>
      </c>
      <c r="J35" s="115">
        <f>0</f>
        <v>0</v>
      </c>
      <c r="K35" s="30"/>
      <c r="L35" s="46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hidden="1" s="2" customFormat="1" ht="14.4" customHeight="1">
      <c r="A36" s="30"/>
      <c r="B36" s="31"/>
      <c r="C36" s="30"/>
      <c r="D36" s="30"/>
      <c r="E36" s="27" t="s">
        <v>44</v>
      </c>
      <c r="F36" s="115">
        <f>ROUND((SUM(BH128:BH548)),  2)</f>
        <v>0</v>
      </c>
      <c r="G36" s="30"/>
      <c r="H36" s="30"/>
      <c r="I36" s="116">
        <v>0.14999999999999999</v>
      </c>
      <c r="J36" s="115">
        <f>0</f>
        <v>0</v>
      </c>
      <c r="K36" s="30"/>
      <c r="L36" s="46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hidden="1" s="2" customFormat="1" ht="14.4" customHeight="1">
      <c r="A37" s="30"/>
      <c r="B37" s="31"/>
      <c r="C37" s="30"/>
      <c r="D37" s="30"/>
      <c r="E37" s="27" t="s">
        <v>45</v>
      </c>
      <c r="F37" s="115">
        <f>ROUND((SUM(BI128:BI548)),  2)</f>
        <v>0</v>
      </c>
      <c r="G37" s="30"/>
      <c r="H37" s="30"/>
      <c r="I37" s="116">
        <v>0</v>
      </c>
      <c r="J37" s="115">
        <f>0</f>
        <v>0</v>
      </c>
      <c r="K37" s="30"/>
      <c r="L37" s="46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="2" customFormat="1" ht="6.96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6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="2" customFormat="1" ht="25.44" customHeight="1">
      <c r="A39" s="30"/>
      <c r="B39" s="31"/>
      <c r="C39" s="117"/>
      <c r="D39" s="118" t="s">
        <v>46</v>
      </c>
      <c r="E39" s="72"/>
      <c r="F39" s="72"/>
      <c r="G39" s="119" t="s">
        <v>47</v>
      </c>
      <c r="H39" s="120" t="s">
        <v>48</v>
      </c>
      <c r="I39" s="72"/>
      <c r="J39" s="121">
        <f>SUM(J30:J37)</f>
        <v>2411286.5700000003</v>
      </c>
      <c r="K39" s="122"/>
      <c r="L39" s="46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="2" customFormat="1" ht="14.4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6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46"/>
      <c r="D50" s="47" t="s">
        <v>49</v>
      </c>
      <c r="E50" s="48"/>
      <c r="F50" s="48"/>
      <c r="G50" s="47" t="s">
        <v>50</v>
      </c>
      <c r="H50" s="48"/>
      <c r="I50" s="48"/>
      <c r="J50" s="48"/>
      <c r="K50" s="48"/>
      <c r="L50" s="46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0"/>
      <c r="B61" s="31"/>
      <c r="C61" s="30"/>
      <c r="D61" s="49" t="s">
        <v>51</v>
      </c>
      <c r="E61" s="33"/>
      <c r="F61" s="123" t="s">
        <v>52</v>
      </c>
      <c r="G61" s="49" t="s">
        <v>51</v>
      </c>
      <c r="H61" s="33"/>
      <c r="I61" s="33"/>
      <c r="J61" s="124" t="s">
        <v>52</v>
      </c>
      <c r="K61" s="33"/>
      <c r="L61" s="46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0"/>
      <c r="B65" s="31"/>
      <c r="C65" s="30"/>
      <c r="D65" s="47" t="s">
        <v>53</v>
      </c>
      <c r="E65" s="50"/>
      <c r="F65" s="50"/>
      <c r="G65" s="47" t="s">
        <v>54</v>
      </c>
      <c r="H65" s="50"/>
      <c r="I65" s="50"/>
      <c r="J65" s="50"/>
      <c r="K65" s="50"/>
      <c r="L65" s="46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0"/>
      <c r="B76" s="31"/>
      <c r="C76" s="30"/>
      <c r="D76" s="49" t="s">
        <v>51</v>
      </c>
      <c r="E76" s="33"/>
      <c r="F76" s="123" t="s">
        <v>52</v>
      </c>
      <c r="G76" s="49" t="s">
        <v>51</v>
      </c>
      <c r="H76" s="33"/>
      <c r="I76" s="33"/>
      <c r="J76" s="124" t="s">
        <v>52</v>
      </c>
      <c r="K76" s="33"/>
      <c r="L76" s="46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="2" customFormat="1" ht="14.4" customHeight="1">
      <c r="A77" s="30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46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="2" customFormat="1" ht="6.96" customHeight="1">
      <c r="A81" s="30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46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="2" customFormat="1" ht="24.96" customHeight="1">
      <c r="A82" s="30"/>
      <c r="B82" s="31"/>
      <c r="C82" s="21" t="s">
        <v>90</v>
      </c>
      <c r="D82" s="30"/>
      <c r="E82" s="30"/>
      <c r="F82" s="30"/>
      <c r="G82" s="30"/>
      <c r="H82" s="30"/>
      <c r="I82" s="30"/>
      <c r="J82" s="30"/>
      <c r="K82" s="30"/>
      <c r="L82" s="46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="2" customFormat="1" ht="6.96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6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="2" customFormat="1" ht="12" customHeight="1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6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="2" customFormat="1" ht="16.5" customHeight="1">
      <c r="A85" s="30"/>
      <c r="B85" s="31"/>
      <c r="C85" s="30"/>
      <c r="D85" s="30"/>
      <c r="E85" s="109" t="str">
        <f>E7</f>
        <v>BD KOSTELECKÁ LHOTA</v>
      </c>
      <c r="F85" s="27"/>
      <c r="G85" s="27"/>
      <c r="H85" s="27"/>
      <c r="I85" s="30"/>
      <c r="J85" s="30"/>
      <c r="K85" s="30"/>
      <c r="L85" s="46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="2" customFormat="1" ht="12" customHeight="1">
      <c r="A86" s="30"/>
      <c r="B86" s="31"/>
      <c r="C86" s="27" t="s">
        <v>87</v>
      </c>
      <c r="D86" s="30"/>
      <c r="E86" s="30"/>
      <c r="F86" s="30"/>
      <c r="G86" s="30"/>
      <c r="H86" s="30"/>
      <c r="I86" s="30"/>
      <c r="J86" s="30"/>
      <c r="K86" s="30"/>
      <c r="L86" s="46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="2" customFormat="1" ht="16.5" customHeight="1">
      <c r="A87" s="30"/>
      <c r="B87" s="31"/>
      <c r="C87" s="30"/>
      <c r="D87" s="30"/>
      <c r="E87" s="58" t="str">
        <f>E9</f>
        <v>ZTI - D.1.4.A - ZDRAVOTNĚ TECHNICKÉ INSTALACE</v>
      </c>
      <c r="F87" s="30"/>
      <c r="G87" s="30"/>
      <c r="H87" s="30"/>
      <c r="I87" s="30"/>
      <c r="J87" s="30"/>
      <c r="K87" s="30"/>
      <c r="L87" s="46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="2" customFormat="1" ht="6.96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6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="2" customFormat="1" ht="12" customHeight="1">
      <c r="A89" s="30"/>
      <c r="B89" s="31"/>
      <c r="C89" s="27" t="s">
        <v>20</v>
      </c>
      <c r="D89" s="30"/>
      <c r="E89" s="30"/>
      <c r="F89" s="24" t="str">
        <f>F12</f>
        <v>k.ú. Kostelecká Lhota</v>
      </c>
      <c r="G89" s="30"/>
      <c r="H89" s="30"/>
      <c r="I89" s="27" t="s">
        <v>22</v>
      </c>
      <c r="J89" s="60" t="str">
        <f>IF(J12="","",J12)</f>
        <v>18. 5. 2020</v>
      </c>
      <c r="K89" s="30"/>
      <c r="L89" s="46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="2" customFormat="1" ht="6.96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6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="2" customFormat="1" ht="15.15" customHeight="1">
      <c r="A91" s="30"/>
      <c r="B91" s="31"/>
      <c r="C91" s="27" t="s">
        <v>26</v>
      </c>
      <c r="D91" s="30"/>
      <c r="E91" s="30"/>
      <c r="F91" s="24" t="str">
        <f>E15</f>
        <v xml:space="preserve"> </v>
      </c>
      <c r="G91" s="30"/>
      <c r="H91" s="30"/>
      <c r="I91" s="27" t="s">
        <v>31</v>
      </c>
      <c r="J91" s="28" t="str">
        <f>E21</f>
        <v xml:space="preserve"> </v>
      </c>
      <c r="K91" s="30"/>
      <c r="L91" s="46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="2" customFormat="1" ht="15.15" customHeight="1">
      <c r="A92" s="30"/>
      <c r="B92" s="31"/>
      <c r="C92" s="27" t="s">
        <v>30</v>
      </c>
      <c r="D92" s="30"/>
      <c r="E92" s="30"/>
      <c r="F92" s="24" t="str">
        <f>IF(E18="","",E18)</f>
        <v xml:space="preserve"> </v>
      </c>
      <c r="G92" s="30"/>
      <c r="H92" s="30"/>
      <c r="I92" s="27" t="s">
        <v>33</v>
      </c>
      <c r="J92" s="28" t="str">
        <f>E24</f>
        <v>Ing. K. Dovrtěl</v>
      </c>
      <c r="K92" s="30"/>
      <c r="L92" s="46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="2" customFormat="1" ht="10.32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6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="2" customFormat="1" ht="29.28" customHeight="1">
      <c r="A94" s="30"/>
      <c r="B94" s="31"/>
      <c r="C94" s="125" t="s">
        <v>91</v>
      </c>
      <c r="D94" s="117"/>
      <c r="E94" s="117"/>
      <c r="F94" s="117"/>
      <c r="G94" s="117"/>
      <c r="H94" s="117"/>
      <c r="I94" s="117"/>
      <c r="J94" s="126" t="s">
        <v>92</v>
      </c>
      <c r="K94" s="117"/>
      <c r="L94" s="46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="2" customFormat="1" ht="10.32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6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="2" customFormat="1" ht="22.8" customHeight="1">
      <c r="A96" s="30"/>
      <c r="B96" s="31"/>
      <c r="C96" s="127" t="s">
        <v>93</v>
      </c>
      <c r="D96" s="30"/>
      <c r="E96" s="30"/>
      <c r="F96" s="30"/>
      <c r="G96" s="30"/>
      <c r="H96" s="30"/>
      <c r="I96" s="30"/>
      <c r="J96" s="87">
        <f>J128</f>
        <v>1992798.8199999998</v>
      </c>
      <c r="K96" s="30"/>
      <c r="L96" s="46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7" t="s">
        <v>94</v>
      </c>
    </row>
    <row r="97" s="9" customFormat="1" ht="24.96" customHeight="1">
      <c r="A97" s="9"/>
      <c r="B97" s="128"/>
      <c r="C97" s="9"/>
      <c r="D97" s="129" t="s">
        <v>95</v>
      </c>
      <c r="E97" s="130"/>
      <c r="F97" s="130"/>
      <c r="G97" s="130"/>
      <c r="H97" s="130"/>
      <c r="I97" s="130"/>
      <c r="J97" s="131">
        <f>J129</f>
        <v>211483.12</v>
      </c>
      <c r="K97" s="9"/>
      <c r="L97" s="12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32"/>
      <c r="C98" s="10"/>
      <c r="D98" s="133" t="s">
        <v>96</v>
      </c>
      <c r="E98" s="134"/>
      <c r="F98" s="134"/>
      <c r="G98" s="134"/>
      <c r="H98" s="134"/>
      <c r="I98" s="134"/>
      <c r="J98" s="135">
        <f>J130</f>
        <v>128904.67999999999</v>
      </c>
      <c r="K98" s="10"/>
      <c r="L98" s="13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32"/>
      <c r="C99" s="10"/>
      <c r="D99" s="133" t="s">
        <v>97</v>
      </c>
      <c r="E99" s="134"/>
      <c r="F99" s="134"/>
      <c r="G99" s="134"/>
      <c r="H99" s="134"/>
      <c r="I99" s="134"/>
      <c r="J99" s="135">
        <f>J161</f>
        <v>8087.9399999999996</v>
      </c>
      <c r="K99" s="10"/>
      <c r="L99" s="13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32"/>
      <c r="C100" s="10"/>
      <c r="D100" s="133" t="s">
        <v>98</v>
      </c>
      <c r="E100" s="134"/>
      <c r="F100" s="134"/>
      <c r="G100" s="134"/>
      <c r="H100" s="134"/>
      <c r="I100" s="134"/>
      <c r="J100" s="135">
        <f>J166</f>
        <v>30740.5</v>
      </c>
      <c r="K100" s="10"/>
      <c r="L100" s="13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32"/>
      <c r="C101" s="10"/>
      <c r="D101" s="133" t="s">
        <v>99</v>
      </c>
      <c r="E101" s="134"/>
      <c r="F101" s="134"/>
      <c r="G101" s="134"/>
      <c r="H101" s="134"/>
      <c r="I101" s="134"/>
      <c r="J101" s="135">
        <f>J177</f>
        <v>43750</v>
      </c>
      <c r="K101" s="10"/>
      <c r="L101" s="13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28"/>
      <c r="C102" s="9"/>
      <c r="D102" s="129" t="s">
        <v>100</v>
      </c>
      <c r="E102" s="130"/>
      <c r="F102" s="130"/>
      <c r="G102" s="130"/>
      <c r="H102" s="130"/>
      <c r="I102" s="130"/>
      <c r="J102" s="131">
        <f>J179</f>
        <v>1781315.7</v>
      </c>
      <c r="K102" s="9"/>
      <c r="L102" s="128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32"/>
      <c r="C103" s="10"/>
      <c r="D103" s="133" t="s">
        <v>101</v>
      </c>
      <c r="E103" s="134"/>
      <c r="F103" s="134"/>
      <c r="G103" s="134"/>
      <c r="H103" s="134"/>
      <c r="I103" s="134"/>
      <c r="J103" s="135">
        <f>J180</f>
        <v>388338.41000000003</v>
      </c>
      <c r="K103" s="10"/>
      <c r="L103" s="13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32"/>
      <c r="C104" s="10"/>
      <c r="D104" s="133" t="s">
        <v>102</v>
      </c>
      <c r="E104" s="134"/>
      <c r="F104" s="134"/>
      <c r="G104" s="134"/>
      <c r="H104" s="134"/>
      <c r="I104" s="134"/>
      <c r="J104" s="135">
        <f>J258</f>
        <v>624531.2699999999</v>
      </c>
      <c r="K104" s="10"/>
      <c r="L104" s="132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32"/>
      <c r="C105" s="10"/>
      <c r="D105" s="133" t="s">
        <v>103</v>
      </c>
      <c r="E105" s="134"/>
      <c r="F105" s="134"/>
      <c r="G105" s="134"/>
      <c r="H105" s="134"/>
      <c r="I105" s="134"/>
      <c r="J105" s="135">
        <f>J406</f>
        <v>51627.849999999999</v>
      </c>
      <c r="K105" s="10"/>
      <c r="L105" s="132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32"/>
      <c r="C106" s="10"/>
      <c r="D106" s="133" t="s">
        <v>104</v>
      </c>
      <c r="E106" s="134"/>
      <c r="F106" s="134"/>
      <c r="G106" s="134"/>
      <c r="H106" s="134"/>
      <c r="I106" s="134"/>
      <c r="J106" s="135">
        <f>J426</f>
        <v>442880.40999999997</v>
      </c>
      <c r="K106" s="10"/>
      <c r="L106" s="132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32"/>
      <c r="C107" s="10"/>
      <c r="D107" s="133" t="s">
        <v>105</v>
      </c>
      <c r="E107" s="134"/>
      <c r="F107" s="134"/>
      <c r="G107" s="134"/>
      <c r="H107" s="134"/>
      <c r="I107" s="134"/>
      <c r="J107" s="135">
        <f>J513</f>
        <v>204085.76000000001</v>
      </c>
      <c r="K107" s="10"/>
      <c r="L107" s="132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32"/>
      <c r="C108" s="10"/>
      <c r="D108" s="133" t="s">
        <v>106</v>
      </c>
      <c r="E108" s="134"/>
      <c r="F108" s="134"/>
      <c r="G108" s="134"/>
      <c r="H108" s="134"/>
      <c r="I108" s="134"/>
      <c r="J108" s="135">
        <f>J542</f>
        <v>69852</v>
      </c>
      <c r="K108" s="10"/>
      <c r="L108" s="132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0"/>
      <c r="B109" s="31"/>
      <c r="C109" s="30"/>
      <c r="D109" s="30"/>
      <c r="E109" s="30"/>
      <c r="F109" s="30"/>
      <c r="G109" s="30"/>
      <c r="H109" s="30"/>
      <c r="I109" s="30"/>
      <c r="J109" s="30"/>
      <c r="K109" s="30"/>
      <c r="L109" s="46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="2" customFormat="1" ht="6.96" customHeight="1">
      <c r="A110" s="30"/>
      <c r="B110" s="51"/>
      <c r="C110" s="52"/>
      <c r="D110" s="52"/>
      <c r="E110" s="52"/>
      <c r="F110" s="52"/>
      <c r="G110" s="52"/>
      <c r="H110" s="52"/>
      <c r="I110" s="52"/>
      <c r="J110" s="52"/>
      <c r="K110" s="52"/>
      <c r="L110" s="46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4" s="2" customFormat="1" ht="6.96" customHeight="1">
      <c r="A114" s="30"/>
      <c r="B114" s="53"/>
      <c r="C114" s="54"/>
      <c r="D114" s="54"/>
      <c r="E114" s="54"/>
      <c r="F114" s="54"/>
      <c r="G114" s="54"/>
      <c r="H114" s="54"/>
      <c r="I114" s="54"/>
      <c r="J114" s="54"/>
      <c r="K114" s="54"/>
      <c r="L114" s="46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="2" customFormat="1" ht="24.96" customHeight="1">
      <c r="A115" s="30"/>
      <c r="B115" s="31"/>
      <c r="C115" s="21" t="s">
        <v>107</v>
      </c>
      <c r="D115" s="30"/>
      <c r="E115" s="30"/>
      <c r="F115" s="30"/>
      <c r="G115" s="30"/>
      <c r="H115" s="30"/>
      <c r="I115" s="30"/>
      <c r="J115" s="30"/>
      <c r="K115" s="30"/>
      <c r="L115" s="46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="2" customFormat="1" ht="6.96" customHeight="1">
      <c r="A116" s="30"/>
      <c r="B116" s="31"/>
      <c r="C116" s="30"/>
      <c r="D116" s="30"/>
      <c r="E116" s="30"/>
      <c r="F116" s="30"/>
      <c r="G116" s="30"/>
      <c r="H116" s="30"/>
      <c r="I116" s="30"/>
      <c r="J116" s="30"/>
      <c r="K116" s="30"/>
      <c r="L116" s="46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="2" customFormat="1" ht="12" customHeight="1">
      <c r="A117" s="30"/>
      <c r="B117" s="31"/>
      <c r="C117" s="27" t="s">
        <v>14</v>
      </c>
      <c r="D117" s="30"/>
      <c r="E117" s="30"/>
      <c r="F117" s="30"/>
      <c r="G117" s="30"/>
      <c r="H117" s="30"/>
      <c r="I117" s="30"/>
      <c r="J117" s="30"/>
      <c r="K117" s="30"/>
      <c r="L117" s="46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="2" customFormat="1" ht="16.5" customHeight="1">
      <c r="A118" s="30"/>
      <c r="B118" s="31"/>
      <c r="C118" s="30"/>
      <c r="D118" s="30"/>
      <c r="E118" s="109" t="str">
        <f>E7</f>
        <v>BD KOSTELECKÁ LHOTA</v>
      </c>
      <c r="F118" s="27"/>
      <c r="G118" s="27"/>
      <c r="H118" s="27"/>
      <c r="I118" s="30"/>
      <c r="J118" s="30"/>
      <c r="K118" s="30"/>
      <c r="L118" s="46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="2" customFormat="1" ht="12" customHeight="1">
      <c r="A119" s="30"/>
      <c r="B119" s="31"/>
      <c r="C119" s="27" t="s">
        <v>87</v>
      </c>
      <c r="D119" s="30"/>
      <c r="E119" s="30"/>
      <c r="F119" s="30"/>
      <c r="G119" s="30"/>
      <c r="H119" s="30"/>
      <c r="I119" s="30"/>
      <c r="J119" s="30"/>
      <c r="K119" s="30"/>
      <c r="L119" s="46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="2" customFormat="1" ht="16.5" customHeight="1">
      <c r="A120" s="30"/>
      <c r="B120" s="31"/>
      <c r="C120" s="30"/>
      <c r="D120" s="30"/>
      <c r="E120" s="58" t="str">
        <f>E9</f>
        <v>ZTI - D.1.4.A - ZDRAVOTNĚ TECHNICKÉ INSTALACE</v>
      </c>
      <c r="F120" s="30"/>
      <c r="G120" s="30"/>
      <c r="H120" s="30"/>
      <c r="I120" s="30"/>
      <c r="J120" s="30"/>
      <c r="K120" s="30"/>
      <c r="L120" s="46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="2" customFormat="1" ht="6.96" customHeight="1">
      <c r="A121" s="30"/>
      <c r="B121" s="31"/>
      <c r="C121" s="30"/>
      <c r="D121" s="30"/>
      <c r="E121" s="30"/>
      <c r="F121" s="30"/>
      <c r="G121" s="30"/>
      <c r="H121" s="30"/>
      <c r="I121" s="30"/>
      <c r="J121" s="30"/>
      <c r="K121" s="30"/>
      <c r="L121" s="46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="2" customFormat="1" ht="12" customHeight="1">
      <c r="A122" s="30"/>
      <c r="B122" s="31"/>
      <c r="C122" s="27" t="s">
        <v>20</v>
      </c>
      <c r="D122" s="30"/>
      <c r="E122" s="30"/>
      <c r="F122" s="24" t="str">
        <f>F12</f>
        <v>k.ú. Kostelecká Lhota</v>
      </c>
      <c r="G122" s="30"/>
      <c r="H122" s="30"/>
      <c r="I122" s="27" t="s">
        <v>22</v>
      </c>
      <c r="J122" s="60" t="str">
        <f>IF(J12="","",J12)</f>
        <v>18. 5. 2020</v>
      </c>
      <c r="K122" s="30"/>
      <c r="L122" s="46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="2" customFormat="1" ht="6.96" customHeight="1">
      <c r="A123" s="30"/>
      <c r="B123" s="31"/>
      <c r="C123" s="30"/>
      <c r="D123" s="30"/>
      <c r="E123" s="30"/>
      <c r="F123" s="30"/>
      <c r="G123" s="30"/>
      <c r="H123" s="30"/>
      <c r="I123" s="30"/>
      <c r="J123" s="30"/>
      <c r="K123" s="30"/>
      <c r="L123" s="46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="2" customFormat="1" ht="15.15" customHeight="1">
      <c r="A124" s="30"/>
      <c r="B124" s="31"/>
      <c r="C124" s="27" t="s">
        <v>26</v>
      </c>
      <c r="D124" s="30"/>
      <c r="E124" s="30"/>
      <c r="F124" s="24" t="str">
        <f>E15</f>
        <v xml:space="preserve"> </v>
      </c>
      <c r="G124" s="30"/>
      <c r="H124" s="30"/>
      <c r="I124" s="27" t="s">
        <v>31</v>
      </c>
      <c r="J124" s="28" t="str">
        <f>E21</f>
        <v xml:space="preserve"> </v>
      </c>
      <c r="K124" s="30"/>
      <c r="L124" s="46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="2" customFormat="1" ht="15.15" customHeight="1">
      <c r="A125" s="30"/>
      <c r="B125" s="31"/>
      <c r="C125" s="27" t="s">
        <v>30</v>
      </c>
      <c r="D125" s="30"/>
      <c r="E125" s="30"/>
      <c r="F125" s="24" t="str">
        <f>IF(E18="","",E18)</f>
        <v xml:space="preserve"> </v>
      </c>
      <c r="G125" s="30"/>
      <c r="H125" s="30"/>
      <c r="I125" s="27" t="s">
        <v>33</v>
      </c>
      <c r="J125" s="28" t="str">
        <f>E24</f>
        <v>Ing. K. Dovrtěl</v>
      </c>
      <c r="K125" s="30"/>
      <c r="L125" s="46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="2" customFormat="1" ht="10.32" customHeight="1">
      <c r="A126" s="30"/>
      <c r="B126" s="31"/>
      <c r="C126" s="30"/>
      <c r="D126" s="30"/>
      <c r="E126" s="30"/>
      <c r="F126" s="30"/>
      <c r="G126" s="30"/>
      <c r="H126" s="30"/>
      <c r="I126" s="30"/>
      <c r="J126" s="30"/>
      <c r="K126" s="30"/>
      <c r="L126" s="46"/>
      <c r="S126" s="30"/>
      <c r="T126" s="30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</row>
    <row r="127" s="11" customFormat="1" ht="29.28" customHeight="1">
      <c r="A127" s="136"/>
      <c r="B127" s="137"/>
      <c r="C127" s="138" t="s">
        <v>108</v>
      </c>
      <c r="D127" s="139" t="s">
        <v>61</v>
      </c>
      <c r="E127" s="139" t="s">
        <v>57</v>
      </c>
      <c r="F127" s="139" t="s">
        <v>58</v>
      </c>
      <c r="G127" s="139" t="s">
        <v>109</v>
      </c>
      <c r="H127" s="139" t="s">
        <v>110</v>
      </c>
      <c r="I127" s="139" t="s">
        <v>111</v>
      </c>
      <c r="J127" s="140" t="s">
        <v>92</v>
      </c>
      <c r="K127" s="141" t="s">
        <v>112</v>
      </c>
      <c r="L127" s="142"/>
      <c r="M127" s="77" t="s">
        <v>1</v>
      </c>
      <c r="N127" s="78" t="s">
        <v>40</v>
      </c>
      <c r="O127" s="78" t="s">
        <v>113</v>
      </c>
      <c r="P127" s="78" t="s">
        <v>114</v>
      </c>
      <c r="Q127" s="78" t="s">
        <v>115</v>
      </c>
      <c r="R127" s="78" t="s">
        <v>116</v>
      </c>
      <c r="S127" s="78" t="s">
        <v>117</v>
      </c>
      <c r="T127" s="79" t="s">
        <v>118</v>
      </c>
      <c r="U127" s="136"/>
      <c r="V127" s="136"/>
      <c r="W127" s="136"/>
      <c r="X127" s="136"/>
      <c r="Y127" s="136"/>
      <c r="Z127" s="136"/>
      <c r="AA127" s="136"/>
      <c r="AB127" s="136"/>
      <c r="AC127" s="136"/>
      <c r="AD127" s="136"/>
      <c r="AE127" s="136"/>
    </row>
    <row r="128" s="2" customFormat="1" ht="22.8" customHeight="1">
      <c r="A128" s="30"/>
      <c r="B128" s="31"/>
      <c r="C128" s="84" t="s">
        <v>119</v>
      </c>
      <c r="D128" s="30"/>
      <c r="E128" s="30"/>
      <c r="F128" s="30"/>
      <c r="G128" s="30"/>
      <c r="H128" s="30"/>
      <c r="I128" s="30"/>
      <c r="J128" s="143">
        <f>BK128</f>
        <v>1992798.8199999998</v>
      </c>
      <c r="K128" s="30"/>
      <c r="L128" s="31"/>
      <c r="M128" s="80"/>
      <c r="N128" s="64"/>
      <c r="O128" s="81"/>
      <c r="P128" s="144">
        <f>P129+P179</f>
        <v>2413.4893499999998</v>
      </c>
      <c r="Q128" s="81"/>
      <c r="R128" s="144">
        <f>R129+R179</f>
        <v>72.176490000000001</v>
      </c>
      <c r="S128" s="81"/>
      <c r="T128" s="145">
        <f>T129+T179</f>
        <v>275</v>
      </c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T128" s="17" t="s">
        <v>75</v>
      </c>
      <c r="AU128" s="17" t="s">
        <v>94</v>
      </c>
      <c r="BK128" s="146">
        <f>BK129+BK179</f>
        <v>1992798.8199999998</v>
      </c>
    </row>
    <row r="129" s="12" customFormat="1" ht="25.92" customHeight="1">
      <c r="A129" s="12"/>
      <c r="B129" s="147"/>
      <c r="C129" s="12"/>
      <c r="D129" s="148" t="s">
        <v>75</v>
      </c>
      <c r="E129" s="149" t="s">
        <v>120</v>
      </c>
      <c r="F129" s="149" t="s">
        <v>121</v>
      </c>
      <c r="G129" s="12"/>
      <c r="H129" s="12"/>
      <c r="I129" s="12"/>
      <c r="J129" s="150">
        <f>BK129</f>
        <v>211483.12</v>
      </c>
      <c r="K129" s="12"/>
      <c r="L129" s="147"/>
      <c r="M129" s="151"/>
      <c r="N129" s="152"/>
      <c r="O129" s="152"/>
      <c r="P129" s="153">
        <f>P130+P161+P166+P177</f>
        <v>1117.658158</v>
      </c>
      <c r="Q129" s="152"/>
      <c r="R129" s="153">
        <f>R130+R161+R166+R177</f>
        <v>68.566580000000002</v>
      </c>
      <c r="S129" s="152"/>
      <c r="T129" s="154">
        <f>T130+T161+T166+T177</f>
        <v>275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48" t="s">
        <v>19</v>
      </c>
      <c r="AT129" s="155" t="s">
        <v>75</v>
      </c>
      <c r="AU129" s="155" t="s">
        <v>76</v>
      </c>
      <c r="AY129" s="148" t="s">
        <v>122</v>
      </c>
      <c r="BK129" s="156">
        <f>BK130+BK161+BK166+BK177</f>
        <v>211483.12</v>
      </c>
    </row>
    <row r="130" s="12" customFormat="1" ht="22.8" customHeight="1">
      <c r="A130" s="12"/>
      <c r="B130" s="147"/>
      <c r="C130" s="12"/>
      <c r="D130" s="148" t="s">
        <v>75</v>
      </c>
      <c r="E130" s="157" t="s">
        <v>19</v>
      </c>
      <c r="F130" s="157" t="s">
        <v>123</v>
      </c>
      <c r="G130" s="12"/>
      <c r="H130" s="12"/>
      <c r="I130" s="12"/>
      <c r="J130" s="158">
        <f>BK130</f>
        <v>128904.67999999999</v>
      </c>
      <c r="K130" s="12"/>
      <c r="L130" s="147"/>
      <c r="M130" s="151"/>
      <c r="N130" s="152"/>
      <c r="O130" s="152"/>
      <c r="P130" s="153">
        <f>SUM(P131:P160)</f>
        <v>346.65325799999999</v>
      </c>
      <c r="Q130" s="152"/>
      <c r="R130" s="153">
        <f>SUM(R131:R160)</f>
        <v>68.144000000000005</v>
      </c>
      <c r="S130" s="152"/>
      <c r="T130" s="154">
        <f>SUM(T131:T160)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48" t="s">
        <v>19</v>
      </c>
      <c r="AT130" s="155" t="s">
        <v>75</v>
      </c>
      <c r="AU130" s="155" t="s">
        <v>19</v>
      </c>
      <c r="AY130" s="148" t="s">
        <v>122</v>
      </c>
      <c r="BK130" s="156">
        <f>SUM(BK131:BK160)</f>
        <v>128904.67999999999</v>
      </c>
    </row>
    <row r="131" s="2" customFormat="1" ht="21.75" customHeight="1">
      <c r="A131" s="30"/>
      <c r="B131" s="159"/>
      <c r="C131" s="160" t="s">
        <v>19</v>
      </c>
      <c r="D131" s="160" t="s">
        <v>124</v>
      </c>
      <c r="E131" s="161" t="s">
        <v>125</v>
      </c>
      <c r="F131" s="162" t="s">
        <v>126</v>
      </c>
      <c r="G131" s="163" t="s">
        <v>127</v>
      </c>
      <c r="H131" s="164">
        <v>88.200000000000003</v>
      </c>
      <c r="I131" s="165">
        <v>600</v>
      </c>
      <c r="J131" s="165">
        <f>ROUND(I131*H131,2)</f>
        <v>52920</v>
      </c>
      <c r="K131" s="166"/>
      <c r="L131" s="31"/>
      <c r="M131" s="167" t="s">
        <v>1</v>
      </c>
      <c r="N131" s="168" t="s">
        <v>41</v>
      </c>
      <c r="O131" s="169">
        <v>2.3199999999999998</v>
      </c>
      <c r="P131" s="169">
        <f>O131*H131</f>
        <v>204.624</v>
      </c>
      <c r="Q131" s="169">
        <v>0</v>
      </c>
      <c r="R131" s="169">
        <f>Q131*H131</f>
        <v>0</v>
      </c>
      <c r="S131" s="169">
        <v>0</v>
      </c>
      <c r="T131" s="170">
        <f>S131*H131</f>
        <v>0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171" t="s">
        <v>128</v>
      </c>
      <c r="AT131" s="171" t="s">
        <v>124</v>
      </c>
      <c r="AU131" s="171" t="s">
        <v>85</v>
      </c>
      <c r="AY131" s="17" t="s">
        <v>122</v>
      </c>
      <c r="BE131" s="172">
        <f>IF(N131="základní",J131,0)</f>
        <v>52920</v>
      </c>
      <c r="BF131" s="172">
        <f>IF(N131="snížená",J131,0)</f>
        <v>0</v>
      </c>
      <c r="BG131" s="172">
        <f>IF(N131="zákl. přenesená",J131,0)</f>
        <v>0</v>
      </c>
      <c r="BH131" s="172">
        <f>IF(N131="sníž. přenesená",J131,0)</f>
        <v>0</v>
      </c>
      <c r="BI131" s="172">
        <f>IF(N131="nulová",J131,0)</f>
        <v>0</v>
      </c>
      <c r="BJ131" s="17" t="s">
        <v>19</v>
      </c>
      <c r="BK131" s="172">
        <f>ROUND(I131*H131,2)</f>
        <v>52920</v>
      </c>
      <c r="BL131" s="17" t="s">
        <v>128</v>
      </c>
      <c r="BM131" s="171" t="s">
        <v>129</v>
      </c>
    </row>
    <row r="132" s="13" customFormat="1">
      <c r="A132" s="13"/>
      <c r="B132" s="173"/>
      <c r="C132" s="13"/>
      <c r="D132" s="174" t="s">
        <v>130</v>
      </c>
      <c r="E132" s="175" t="s">
        <v>1</v>
      </c>
      <c r="F132" s="176" t="s">
        <v>131</v>
      </c>
      <c r="G132" s="13"/>
      <c r="H132" s="177">
        <v>82.200000000000003</v>
      </c>
      <c r="I132" s="13"/>
      <c r="J132" s="13"/>
      <c r="K132" s="13"/>
      <c r="L132" s="173"/>
      <c r="M132" s="178"/>
      <c r="N132" s="179"/>
      <c r="O132" s="179"/>
      <c r="P132" s="179"/>
      <c r="Q132" s="179"/>
      <c r="R132" s="179"/>
      <c r="S132" s="179"/>
      <c r="T132" s="180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175" t="s">
        <v>130</v>
      </c>
      <c r="AU132" s="175" t="s">
        <v>85</v>
      </c>
      <c r="AV132" s="13" t="s">
        <v>85</v>
      </c>
      <c r="AW132" s="13" t="s">
        <v>32</v>
      </c>
      <c r="AX132" s="13" t="s">
        <v>76</v>
      </c>
      <c r="AY132" s="175" t="s">
        <v>122</v>
      </c>
    </row>
    <row r="133" s="13" customFormat="1">
      <c r="A133" s="13"/>
      <c r="B133" s="173"/>
      <c r="C133" s="13"/>
      <c r="D133" s="174" t="s">
        <v>130</v>
      </c>
      <c r="E133" s="175" t="s">
        <v>1</v>
      </c>
      <c r="F133" s="176" t="s">
        <v>132</v>
      </c>
      <c r="G133" s="13"/>
      <c r="H133" s="177">
        <v>6</v>
      </c>
      <c r="I133" s="13"/>
      <c r="J133" s="13"/>
      <c r="K133" s="13"/>
      <c r="L133" s="173"/>
      <c r="M133" s="178"/>
      <c r="N133" s="179"/>
      <c r="O133" s="179"/>
      <c r="P133" s="179"/>
      <c r="Q133" s="179"/>
      <c r="R133" s="179"/>
      <c r="S133" s="179"/>
      <c r="T133" s="18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175" t="s">
        <v>130</v>
      </c>
      <c r="AU133" s="175" t="s">
        <v>85</v>
      </c>
      <c r="AV133" s="13" t="s">
        <v>85</v>
      </c>
      <c r="AW133" s="13" t="s">
        <v>32</v>
      </c>
      <c r="AX133" s="13" t="s">
        <v>76</v>
      </c>
      <c r="AY133" s="175" t="s">
        <v>122</v>
      </c>
    </row>
    <row r="134" s="14" customFormat="1">
      <c r="A134" s="14"/>
      <c r="B134" s="181"/>
      <c r="C134" s="14"/>
      <c r="D134" s="174" t="s">
        <v>130</v>
      </c>
      <c r="E134" s="182" t="s">
        <v>1</v>
      </c>
      <c r="F134" s="183" t="s">
        <v>133</v>
      </c>
      <c r="G134" s="14"/>
      <c r="H134" s="184">
        <v>88.200000000000003</v>
      </c>
      <c r="I134" s="14"/>
      <c r="J134" s="14"/>
      <c r="K134" s="14"/>
      <c r="L134" s="181"/>
      <c r="M134" s="185"/>
      <c r="N134" s="186"/>
      <c r="O134" s="186"/>
      <c r="P134" s="186"/>
      <c r="Q134" s="186"/>
      <c r="R134" s="186"/>
      <c r="S134" s="186"/>
      <c r="T134" s="187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182" t="s">
        <v>130</v>
      </c>
      <c r="AU134" s="182" t="s">
        <v>85</v>
      </c>
      <c r="AV134" s="14" t="s">
        <v>128</v>
      </c>
      <c r="AW134" s="14" t="s">
        <v>32</v>
      </c>
      <c r="AX134" s="14" t="s">
        <v>19</v>
      </c>
      <c r="AY134" s="182" t="s">
        <v>122</v>
      </c>
    </row>
    <row r="135" s="2" customFormat="1" ht="21.75" customHeight="1">
      <c r="A135" s="30"/>
      <c r="B135" s="159"/>
      <c r="C135" s="160" t="s">
        <v>85</v>
      </c>
      <c r="D135" s="160" t="s">
        <v>124</v>
      </c>
      <c r="E135" s="161" t="s">
        <v>134</v>
      </c>
      <c r="F135" s="162" t="s">
        <v>135</v>
      </c>
      <c r="G135" s="163" t="s">
        <v>127</v>
      </c>
      <c r="H135" s="164">
        <v>44.100000000000001</v>
      </c>
      <c r="I135" s="165">
        <v>170</v>
      </c>
      <c r="J135" s="165">
        <f>ROUND(I135*H135,2)</f>
        <v>7497</v>
      </c>
      <c r="K135" s="166"/>
      <c r="L135" s="31"/>
      <c r="M135" s="167" t="s">
        <v>1</v>
      </c>
      <c r="N135" s="168" t="s">
        <v>41</v>
      </c>
      <c r="O135" s="169">
        <v>0.65400000000000003</v>
      </c>
      <c r="P135" s="169">
        <f>O135*H135</f>
        <v>28.841400000000004</v>
      </c>
      <c r="Q135" s="169">
        <v>0</v>
      </c>
      <c r="R135" s="169">
        <f>Q135*H135</f>
        <v>0</v>
      </c>
      <c r="S135" s="169">
        <v>0</v>
      </c>
      <c r="T135" s="170">
        <f>S135*H135</f>
        <v>0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71" t="s">
        <v>128</v>
      </c>
      <c r="AT135" s="171" t="s">
        <v>124</v>
      </c>
      <c r="AU135" s="171" t="s">
        <v>85</v>
      </c>
      <c r="AY135" s="17" t="s">
        <v>122</v>
      </c>
      <c r="BE135" s="172">
        <f>IF(N135="základní",J135,0)</f>
        <v>7497</v>
      </c>
      <c r="BF135" s="172">
        <f>IF(N135="snížená",J135,0)</f>
        <v>0</v>
      </c>
      <c r="BG135" s="172">
        <f>IF(N135="zákl. přenesená",J135,0)</f>
        <v>0</v>
      </c>
      <c r="BH135" s="172">
        <f>IF(N135="sníž. přenesená",J135,0)</f>
        <v>0</v>
      </c>
      <c r="BI135" s="172">
        <f>IF(N135="nulová",J135,0)</f>
        <v>0</v>
      </c>
      <c r="BJ135" s="17" t="s">
        <v>19</v>
      </c>
      <c r="BK135" s="172">
        <f>ROUND(I135*H135,2)</f>
        <v>7497</v>
      </c>
      <c r="BL135" s="17" t="s">
        <v>128</v>
      </c>
      <c r="BM135" s="171" t="s">
        <v>136</v>
      </c>
    </row>
    <row r="136" s="13" customFormat="1">
      <c r="A136" s="13"/>
      <c r="B136" s="173"/>
      <c r="C136" s="13"/>
      <c r="D136" s="174" t="s">
        <v>130</v>
      </c>
      <c r="E136" s="175" t="s">
        <v>1</v>
      </c>
      <c r="F136" s="176" t="s">
        <v>137</v>
      </c>
      <c r="G136" s="13"/>
      <c r="H136" s="177">
        <v>44.100000000000001</v>
      </c>
      <c r="I136" s="13"/>
      <c r="J136" s="13"/>
      <c r="K136" s="13"/>
      <c r="L136" s="173"/>
      <c r="M136" s="178"/>
      <c r="N136" s="179"/>
      <c r="O136" s="179"/>
      <c r="P136" s="179"/>
      <c r="Q136" s="179"/>
      <c r="R136" s="179"/>
      <c r="S136" s="179"/>
      <c r="T136" s="18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75" t="s">
        <v>130</v>
      </c>
      <c r="AU136" s="175" t="s">
        <v>85</v>
      </c>
      <c r="AV136" s="13" t="s">
        <v>85</v>
      </c>
      <c r="AW136" s="13" t="s">
        <v>32</v>
      </c>
      <c r="AX136" s="13" t="s">
        <v>76</v>
      </c>
      <c r="AY136" s="175" t="s">
        <v>122</v>
      </c>
    </row>
    <row r="137" s="14" customFormat="1">
      <c r="A137" s="14"/>
      <c r="B137" s="181"/>
      <c r="C137" s="14"/>
      <c r="D137" s="174" t="s">
        <v>130</v>
      </c>
      <c r="E137" s="182" t="s">
        <v>1</v>
      </c>
      <c r="F137" s="183" t="s">
        <v>133</v>
      </c>
      <c r="G137" s="14"/>
      <c r="H137" s="184">
        <v>44.100000000000001</v>
      </c>
      <c r="I137" s="14"/>
      <c r="J137" s="14"/>
      <c r="K137" s="14"/>
      <c r="L137" s="181"/>
      <c r="M137" s="185"/>
      <c r="N137" s="186"/>
      <c r="O137" s="186"/>
      <c r="P137" s="186"/>
      <c r="Q137" s="186"/>
      <c r="R137" s="186"/>
      <c r="S137" s="186"/>
      <c r="T137" s="187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182" t="s">
        <v>130</v>
      </c>
      <c r="AU137" s="182" t="s">
        <v>85</v>
      </c>
      <c r="AV137" s="14" t="s">
        <v>128</v>
      </c>
      <c r="AW137" s="14" t="s">
        <v>32</v>
      </c>
      <c r="AX137" s="14" t="s">
        <v>19</v>
      </c>
      <c r="AY137" s="182" t="s">
        <v>122</v>
      </c>
    </row>
    <row r="138" s="2" customFormat="1" ht="21.75" customHeight="1">
      <c r="A138" s="30"/>
      <c r="B138" s="159"/>
      <c r="C138" s="160" t="s">
        <v>138</v>
      </c>
      <c r="D138" s="160" t="s">
        <v>124</v>
      </c>
      <c r="E138" s="161" t="s">
        <v>139</v>
      </c>
      <c r="F138" s="162" t="s">
        <v>140</v>
      </c>
      <c r="G138" s="163" t="s">
        <v>127</v>
      </c>
      <c r="H138" s="164">
        <v>44.100000000000001</v>
      </c>
      <c r="I138" s="165">
        <v>78.599999999999994</v>
      </c>
      <c r="J138" s="165">
        <f>ROUND(I138*H138,2)</f>
        <v>3466.2600000000002</v>
      </c>
      <c r="K138" s="166"/>
      <c r="L138" s="31"/>
      <c r="M138" s="167" t="s">
        <v>1</v>
      </c>
      <c r="N138" s="168" t="s">
        <v>41</v>
      </c>
      <c r="O138" s="169">
        <v>0.34499999999999997</v>
      </c>
      <c r="P138" s="169">
        <f>O138*H138</f>
        <v>15.214499999999999</v>
      </c>
      <c r="Q138" s="169">
        <v>0</v>
      </c>
      <c r="R138" s="169">
        <f>Q138*H138</f>
        <v>0</v>
      </c>
      <c r="S138" s="169">
        <v>0</v>
      </c>
      <c r="T138" s="170">
        <f>S138*H138</f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71" t="s">
        <v>128</v>
      </c>
      <c r="AT138" s="171" t="s">
        <v>124</v>
      </c>
      <c r="AU138" s="171" t="s">
        <v>85</v>
      </c>
      <c r="AY138" s="17" t="s">
        <v>122</v>
      </c>
      <c r="BE138" s="172">
        <f>IF(N138="základní",J138,0)</f>
        <v>3466.2600000000002</v>
      </c>
      <c r="BF138" s="172">
        <f>IF(N138="snížená",J138,0)</f>
        <v>0</v>
      </c>
      <c r="BG138" s="172">
        <f>IF(N138="zákl. přenesená",J138,0)</f>
        <v>0</v>
      </c>
      <c r="BH138" s="172">
        <f>IF(N138="sníž. přenesená",J138,0)</f>
        <v>0</v>
      </c>
      <c r="BI138" s="172">
        <f>IF(N138="nulová",J138,0)</f>
        <v>0</v>
      </c>
      <c r="BJ138" s="17" t="s">
        <v>19</v>
      </c>
      <c r="BK138" s="172">
        <f>ROUND(I138*H138,2)</f>
        <v>3466.2600000000002</v>
      </c>
      <c r="BL138" s="17" t="s">
        <v>128</v>
      </c>
      <c r="BM138" s="171" t="s">
        <v>141</v>
      </c>
    </row>
    <row r="139" s="13" customFormat="1">
      <c r="A139" s="13"/>
      <c r="B139" s="173"/>
      <c r="C139" s="13"/>
      <c r="D139" s="174" t="s">
        <v>130</v>
      </c>
      <c r="E139" s="175" t="s">
        <v>1</v>
      </c>
      <c r="F139" s="176" t="s">
        <v>137</v>
      </c>
      <c r="G139" s="13"/>
      <c r="H139" s="177">
        <v>44.100000000000001</v>
      </c>
      <c r="I139" s="13"/>
      <c r="J139" s="13"/>
      <c r="K139" s="13"/>
      <c r="L139" s="173"/>
      <c r="M139" s="178"/>
      <c r="N139" s="179"/>
      <c r="O139" s="179"/>
      <c r="P139" s="179"/>
      <c r="Q139" s="179"/>
      <c r="R139" s="179"/>
      <c r="S139" s="179"/>
      <c r="T139" s="18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75" t="s">
        <v>130</v>
      </c>
      <c r="AU139" s="175" t="s">
        <v>85</v>
      </c>
      <c r="AV139" s="13" t="s">
        <v>85</v>
      </c>
      <c r="AW139" s="13" t="s">
        <v>32</v>
      </c>
      <c r="AX139" s="13" t="s">
        <v>76</v>
      </c>
      <c r="AY139" s="175" t="s">
        <v>122</v>
      </c>
    </row>
    <row r="140" s="14" customFormat="1">
      <c r="A140" s="14"/>
      <c r="B140" s="181"/>
      <c r="C140" s="14"/>
      <c r="D140" s="174" t="s">
        <v>130</v>
      </c>
      <c r="E140" s="182" t="s">
        <v>1</v>
      </c>
      <c r="F140" s="183" t="s">
        <v>133</v>
      </c>
      <c r="G140" s="14"/>
      <c r="H140" s="184">
        <v>44.100000000000001</v>
      </c>
      <c r="I140" s="14"/>
      <c r="J140" s="14"/>
      <c r="K140" s="14"/>
      <c r="L140" s="181"/>
      <c r="M140" s="185"/>
      <c r="N140" s="186"/>
      <c r="O140" s="186"/>
      <c r="P140" s="186"/>
      <c r="Q140" s="186"/>
      <c r="R140" s="186"/>
      <c r="S140" s="186"/>
      <c r="T140" s="187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182" t="s">
        <v>130</v>
      </c>
      <c r="AU140" s="182" t="s">
        <v>85</v>
      </c>
      <c r="AV140" s="14" t="s">
        <v>128</v>
      </c>
      <c r="AW140" s="14" t="s">
        <v>32</v>
      </c>
      <c r="AX140" s="14" t="s">
        <v>19</v>
      </c>
      <c r="AY140" s="182" t="s">
        <v>122</v>
      </c>
    </row>
    <row r="141" s="2" customFormat="1" ht="21.75" customHeight="1">
      <c r="A141" s="30"/>
      <c r="B141" s="159"/>
      <c r="C141" s="160" t="s">
        <v>128</v>
      </c>
      <c r="D141" s="160" t="s">
        <v>124</v>
      </c>
      <c r="E141" s="161" t="s">
        <v>142</v>
      </c>
      <c r="F141" s="162" t="s">
        <v>143</v>
      </c>
      <c r="G141" s="163" t="s">
        <v>127</v>
      </c>
      <c r="H141" s="164">
        <v>47.045999999999999</v>
      </c>
      <c r="I141" s="165">
        <v>230</v>
      </c>
      <c r="J141" s="165">
        <f>ROUND(I141*H141,2)</f>
        <v>10820.58</v>
      </c>
      <c r="K141" s="166"/>
      <c r="L141" s="31"/>
      <c r="M141" s="167" t="s">
        <v>1</v>
      </c>
      <c r="N141" s="168" t="s">
        <v>41</v>
      </c>
      <c r="O141" s="169">
        <v>0.083000000000000004</v>
      </c>
      <c r="P141" s="169">
        <f>O141*H141</f>
        <v>3.9048180000000001</v>
      </c>
      <c r="Q141" s="169">
        <v>0</v>
      </c>
      <c r="R141" s="169">
        <f>Q141*H141</f>
        <v>0</v>
      </c>
      <c r="S141" s="169">
        <v>0</v>
      </c>
      <c r="T141" s="170">
        <f>S141*H141</f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71" t="s">
        <v>128</v>
      </c>
      <c r="AT141" s="171" t="s">
        <v>124</v>
      </c>
      <c r="AU141" s="171" t="s">
        <v>85</v>
      </c>
      <c r="AY141" s="17" t="s">
        <v>122</v>
      </c>
      <c r="BE141" s="172">
        <f>IF(N141="základní",J141,0)</f>
        <v>10820.58</v>
      </c>
      <c r="BF141" s="172">
        <f>IF(N141="snížená",J141,0)</f>
        <v>0</v>
      </c>
      <c r="BG141" s="172">
        <f>IF(N141="zákl. přenesená",J141,0)</f>
        <v>0</v>
      </c>
      <c r="BH141" s="172">
        <f>IF(N141="sníž. přenesená",J141,0)</f>
        <v>0</v>
      </c>
      <c r="BI141" s="172">
        <f>IF(N141="nulová",J141,0)</f>
        <v>0</v>
      </c>
      <c r="BJ141" s="17" t="s">
        <v>19</v>
      </c>
      <c r="BK141" s="172">
        <f>ROUND(I141*H141,2)</f>
        <v>10820.58</v>
      </c>
      <c r="BL141" s="17" t="s">
        <v>128</v>
      </c>
      <c r="BM141" s="171" t="s">
        <v>144</v>
      </c>
    </row>
    <row r="142" s="13" customFormat="1">
      <c r="A142" s="13"/>
      <c r="B142" s="173"/>
      <c r="C142" s="13"/>
      <c r="D142" s="174" t="s">
        <v>130</v>
      </c>
      <c r="E142" s="175" t="s">
        <v>1</v>
      </c>
      <c r="F142" s="176" t="s">
        <v>145</v>
      </c>
      <c r="G142" s="13"/>
      <c r="H142" s="177">
        <v>8.8200000000000003</v>
      </c>
      <c r="I142" s="13"/>
      <c r="J142" s="13"/>
      <c r="K142" s="13"/>
      <c r="L142" s="173"/>
      <c r="M142" s="178"/>
      <c r="N142" s="179"/>
      <c r="O142" s="179"/>
      <c r="P142" s="179"/>
      <c r="Q142" s="179"/>
      <c r="R142" s="179"/>
      <c r="S142" s="179"/>
      <c r="T142" s="180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75" t="s">
        <v>130</v>
      </c>
      <c r="AU142" s="175" t="s">
        <v>85</v>
      </c>
      <c r="AV142" s="13" t="s">
        <v>85</v>
      </c>
      <c r="AW142" s="13" t="s">
        <v>32</v>
      </c>
      <c r="AX142" s="13" t="s">
        <v>76</v>
      </c>
      <c r="AY142" s="175" t="s">
        <v>122</v>
      </c>
    </row>
    <row r="143" s="13" customFormat="1">
      <c r="A143" s="13"/>
      <c r="B143" s="173"/>
      <c r="C143" s="13"/>
      <c r="D143" s="174" t="s">
        <v>130</v>
      </c>
      <c r="E143" s="175" t="s">
        <v>1</v>
      </c>
      <c r="F143" s="176" t="s">
        <v>146</v>
      </c>
      <c r="G143" s="13"/>
      <c r="H143" s="177">
        <v>36.055</v>
      </c>
      <c r="I143" s="13"/>
      <c r="J143" s="13"/>
      <c r="K143" s="13"/>
      <c r="L143" s="173"/>
      <c r="M143" s="178"/>
      <c r="N143" s="179"/>
      <c r="O143" s="179"/>
      <c r="P143" s="179"/>
      <c r="Q143" s="179"/>
      <c r="R143" s="179"/>
      <c r="S143" s="179"/>
      <c r="T143" s="18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75" t="s">
        <v>130</v>
      </c>
      <c r="AU143" s="175" t="s">
        <v>85</v>
      </c>
      <c r="AV143" s="13" t="s">
        <v>85</v>
      </c>
      <c r="AW143" s="13" t="s">
        <v>32</v>
      </c>
      <c r="AX143" s="13" t="s">
        <v>76</v>
      </c>
      <c r="AY143" s="175" t="s">
        <v>122</v>
      </c>
    </row>
    <row r="144" s="13" customFormat="1">
      <c r="A144" s="13"/>
      <c r="B144" s="173"/>
      <c r="C144" s="13"/>
      <c r="D144" s="174" t="s">
        <v>130</v>
      </c>
      <c r="E144" s="175" t="s">
        <v>1</v>
      </c>
      <c r="F144" s="176" t="s">
        <v>147</v>
      </c>
      <c r="G144" s="13"/>
      <c r="H144" s="177">
        <v>2.1709999999999998</v>
      </c>
      <c r="I144" s="13"/>
      <c r="J144" s="13"/>
      <c r="K144" s="13"/>
      <c r="L144" s="173"/>
      <c r="M144" s="178"/>
      <c r="N144" s="179"/>
      <c r="O144" s="179"/>
      <c r="P144" s="179"/>
      <c r="Q144" s="179"/>
      <c r="R144" s="179"/>
      <c r="S144" s="179"/>
      <c r="T144" s="18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75" t="s">
        <v>130</v>
      </c>
      <c r="AU144" s="175" t="s">
        <v>85</v>
      </c>
      <c r="AV144" s="13" t="s">
        <v>85</v>
      </c>
      <c r="AW144" s="13" t="s">
        <v>32</v>
      </c>
      <c r="AX144" s="13" t="s">
        <v>76</v>
      </c>
      <c r="AY144" s="175" t="s">
        <v>122</v>
      </c>
    </row>
    <row r="145" s="14" customFormat="1">
      <c r="A145" s="14"/>
      <c r="B145" s="181"/>
      <c r="C145" s="14"/>
      <c r="D145" s="174" t="s">
        <v>130</v>
      </c>
      <c r="E145" s="182" t="s">
        <v>1</v>
      </c>
      <c r="F145" s="183" t="s">
        <v>133</v>
      </c>
      <c r="G145" s="14"/>
      <c r="H145" s="184">
        <v>47.045999999999999</v>
      </c>
      <c r="I145" s="14"/>
      <c r="J145" s="14"/>
      <c r="K145" s="14"/>
      <c r="L145" s="181"/>
      <c r="M145" s="185"/>
      <c r="N145" s="186"/>
      <c r="O145" s="186"/>
      <c r="P145" s="186"/>
      <c r="Q145" s="186"/>
      <c r="R145" s="186"/>
      <c r="S145" s="186"/>
      <c r="T145" s="187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182" t="s">
        <v>130</v>
      </c>
      <c r="AU145" s="182" t="s">
        <v>85</v>
      </c>
      <c r="AV145" s="14" t="s">
        <v>128</v>
      </c>
      <c r="AW145" s="14" t="s">
        <v>32</v>
      </c>
      <c r="AX145" s="14" t="s">
        <v>19</v>
      </c>
      <c r="AY145" s="182" t="s">
        <v>122</v>
      </c>
    </row>
    <row r="146" s="2" customFormat="1" ht="16.5" customHeight="1">
      <c r="A146" s="30"/>
      <c r="B146" s="159"/>
      <c r="C146" s="160" t="s">
        <v>148</v>
      </c>
      <c r="D146" s="160" t="s">
        <v>124</v>
      </c>
      <c r="E146" s="161" t="s">
        <v>149</v>
      </c>
      <c r="F146" s="162" t="s">
        <v>150</v>
      </c>
      <c r="G146" s="163" t="s">
        <v>127</v>
      </c>
      <c r="H146" s="164">
        <v>47.045999999999999</v>
      </c>
      <c r="I146" s="165">
        <v>15.1</v>
      </c>
      <c r="J146" s="165">
        <f>ROUND(I146*H146,2)</f>
        <v>710.38999999999999</v>
      </c>
      <c r="K146" s="166"/>
      <c r="L146" s="31"/>
      <c r="M146" s="167" t="s">
        <v>1</v>
      </c>
      <c r="N146" s="168" t="s">
        <v>41</v>
      </c>
      <c r="O146" s="169">
        <v>0.0089999999999999993</v>
      </c>
      <c r="P146" s="169">
        <f>O146*H146</f>
        <v>0.42341399999999996</v>
      </c>
      <c r="Q146" s="169">
        <v>0</v>
      </c>
      <c r="R146" s="169">
        <f>Q146*H146</f>
        <v>0</v>
      </c>
      <c r="S146" s="169">
        <v>0</v>
      </c>
      <c r="T146" s="170">
        <f>S146*H146</f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71" t="s">
        <v>128</v>
      </c>
      <c r="AT146" s="171" t="s">
        <v>124</v>
      </c>
      <c r="AU146" s="171" t="s">
        <v>85</v>
      </c>
      <c r="AY146" s="17" t="s">
        <v>122</v>
      </c>
      <c r="BE146" s="172">
        <f>IF(N146="základní",J146,0)</f>
        <v>710.38999999999999</v>
      </c>
      <c r="BF146" s="172">
        <f>IF(N146="snížená",J146,0)</f>
        <v>0</v>
      </c>
      <c r="BG146" s="172">
        <f>IF(N146="zákl. přenesená",J146,0)</f>
        <v>0</v>
      </c>
      <c r="BH146" s="172">
        <f>IF(N146="sníž. přenesená",J146,0)</f>
        <v>0</v>
      </c>
      <c r="BI146" s="172">
        <f>IF(N146="nulová",J146,0)</f>
        <v>0</v>
      </c>
      <c r="BJ146" s="17" t="s">
        <v>19</v>
      </c>
      <c r="BK146" s="172">
        <f>ROUND(I146*H146,2)</f>
        <v>710.38999999999999</v>
      </c>
      <c r="BL146" s="17" t="s">
        <v>128</v>
      </c>
      <c r="BM146" s="171" t="s">
        <v>151</v>
      </c>
    </row>
    <row r="147" s="2" customFormat="1" ht="21.75" customHeight="1">
      <c r="A147" s="30"/>
      <c r="B147" s="159"/>
      <c r="C147" s="160" t="s">
        <v>152</v>
      </c>
      <c r="D147" s="160" t="s">
        <v>124</v>
      </c>
      <c r="E147" s="161" t="s">
        <v>153</v>
      </c>
      <c r="F147" s="162" t="s">
        <v>154</v>
      </c>
      <c r="G147" s="163" t="s">
        <v>155</v>
      </c>
      <c r="H147" s="164">
        <v>84.683000000000007</v>
      </c>
      <c r="I147" s="165">
        <v>150</v>
      </c>
      <c r="J147" s="165">
        <f>ROUND(I147*H147,2)</f>
        <v>12702.450000000001</v>
      </c>
      <c r="K147" s="166"/>
      <c r="L147" s="31"/>
      <c r="M147" s="167" t="s">
        <v>1</v>
      </c>
      <c r="N147" s="168" t="s">
        <v>41</v>
      </c>
      <c r="O147" s="169">
        <v>0</v>
      </c>
      <c r="P147" s="169">
        <f>O147*H147</f>
        <v>0</v>
      </c>
      <c r="Q147" s="169">
        <v>0</v>
      </c>
      <c r="R147" s="169">
        <f>Q147*H147</f>
        <v>0</v>
      </c>
      <c r="S147" s="169">
        <v>0</v>
      </c>
      <c r="T147" s="170">
        <f>S147*H147</f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71" t="s">
        <v>128</v>
      </c>
      <c r="AT147" s="171" t="s">
        <v>124</v>
      </c>
      <c r="AU147" s="171" t="s">
        <v>85</v>
      </c>
      <c r="AY147" s="17" t="s">
        <v>122</v>
      </c>
      <c r="BE147" s="172">
        <f>IF(N147="základní",J147,0)</f>
        <v>12702.450000000001</v>
      </c>
      <c r="BF147" s="172">
        <f>IF(N147="snížená",J147,0)</f>
        <v>0</v>
      </c>
      <c r="BG147" s="172">
        <f>IF(N147="zákl. přenesená",J147,0)</f>
        <v>0</v>
      </c>
      <c r="BH147" s="172">
        <f>IF(N147="sníž. přenesená",J147,0)</f>
        <v>0</v>
      </c>
      <c r="BI147" s="172">
        <f>IF(N147="nulová",J147,0)</f>
        <v>0</v>
      </c>
      <c r="BJ147" s="17" t="s">
        <v>19</v>
      </c>
      <c r="BK147" s="172">
        <f>ROUND(I147*H147,2)</f>
        <v>12702.450000000001</v>
      </c>
      <c r="BL147" s="17" t="s">
        <v>128</v>
      </c>
      <c r="BM147" s="171" t="s">
        <v>156</v>
      </c>
    </row>
    <row r="148" s="13" customFormat="1">
      <c r="A148" s="13"/>
      <c r="B148" s="173"/>
      <c r="C148" s="13"/>
      <c r="D148" s="174" t="s">
        <v>130</v>
      </c>
      <c r="E148" s="175" t="s">
        <v>1</v>
      </c>
      <c r="F148" s="176" t="s">
        <v>157</v>
      </c>
      <c r="G148" s="13"/>
      <c r="H148" s="177">
        <v>84.683000000000007</v>
      </c>
      <c r="I148" s="13"/>
      <c r="J148" s="13"/>
      <c r="K148" s="13"/>
      <c r="L148" s="173"/>
      <c r="M148" s="178"/>
      <c r="N148" s="179"/>
      <c r="O148" s="179"/>
      <c r="P148" s="179"/>
      <c r="Q148" s="179"/>
      <c r="R148" s="179"/>
      <c r="S148" s="179"/>
      <c r="T148" s="18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75" t="s">
        <v>130</v>
      </c>
      <c r="AU148" s="175" t="s">
        <v>85</v>
      </c>
      <c r="AV148" s="13" t="s">
        <v>85</v>
      </c>
      <c r="AW148" s="13" t="s">
        <v>32</v>
      </c>
      <c r="AX148" s="13" t="s">
        <v>76</v>
      </c>
      <c r="AY148" s="175" t="s">
        <v>122</v>
      </c>
    </row>
    <row r="149" s="14" customFormat="1">
      <c r="A149" s="14"/>
      <c r="B149" s="181"/>
      <c r="C149" s="14"/>
      <c r="D149" s="174" t="s">
        <v>130</v>
      </c>
      <c r="E149" s="182" t="s">
        <v>1</v>
      </c>
      <c r="F149" s="183" t="s">
        <v>133</v>
      </c>
      <c r="G149" s="14"/>
      <c r="H149" s="184">
        <v>84.683000000000007</v>
      </c>
      <c r="I149" s="14"/>
      <c r="J149" s="14"/>
      <c r="K149" s="14"/>
      <c r="L149" s="181"/>
      <c r="M149" s="185"/>
      <c r="N149" s="186"/>
      <c r="O149" s="186"/>
      <c r="P149" s="186"/>
      <c r="Q149" s="186"/>
      <c r="R149" s="186"/>
      <c r="S149" s="186"/>
      <c r="T149" s="187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182" t="s">
        <v>130</v>
      </c>
      <c r="AU149" s="182" t="s">
        <v>85</v>
      </c>
      <c r="AV149" s="14" t="s">
        <v>128</v>
      </c>
      <c r="AW149" s="14" t="s">
        <v>32</v>
      </c>
      <c r="AX149" s="14" t="s">
        <v>19</v>
      </c>
      <c r="AY149" s="182" t="s">
        <v>122</v>
      </c>
    </row>
    <row r="150" s="2" customFormat="1" ht="21.75" customHeight="1">
      <c r="A150" s="30"/>
      <c r="B150" s="159"/>
      <c r="C150" s="160" t="s">
        <v>158</v>
      </c>
      <c r="D150" s="160" t="s">
        <v>124</v>
      </c>
      <c r="E150" s="161" t="s">
        <v>159</v>
      </c>
      <c r="F150" s="162" t="s">
        <v>160</v>
      </c>
      <c r="G150" s="163" t="s">
        <v>127</v>
      </c>
      <c r="H150" s="164">
        <v>41.154000000000003</v>
      </c>
      <c r="I150" s="165">
        <v>83.799999999999997</v>
      </c>
      <c r="J150" s="165">
        <f>ROUND(I150*H150,2)</f>
        <v>3448.71</v>
      </c>
      <c r="K150" s="166"/>
      <c r="L150" s="31"/>
      <c r="M150" s="167" t="s">
        <v>1</v>
      </c>
      <c r="N150" s="168" t="s">
        <v>41</v>
      </c>
      <c r="O150" s="169">
        <v>0.29899999999999999</v>
      </c>
      <c r="P150" s="169">
        <f>O150*H150</f>
        <v>12.305046000000001</v>
      </c>
      <c r="Q150" s="169">
        <v>0</v>
      </c>
      <c r="R150" s="169">
        <f>Q150*H150</f>
        <v>0</v>
      </c>
      <c r="S150" s="169">
        <v>0</v>
      </c>
      <c r="T150" s="170">
        <f>S150*H150</f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71" t="s">
        <v>128</v>
      </c>
      <c r="AT150" s="171" t="s">
        <v>124</v>
      </c>
      <c r="AU150" s="171" t="s">
        <v>85</v>
      </c>
      <c r="AY150" s="17" t="s">
        <v>122</v>
      </c>
      <c r="BE150" s="172">
        <f>IF(N150="základní",J150,0)</f>
        <v>3448.71</v>
      </c>
      <c r="BF150" s="172">
        <f>IF(N150="snížená",J150,0)</f>
        <v>0</v>
      </c>
      <c r="BG150" s="172">
        <f>IF(N150="zákl. přenesená",J150,0)</f>
        <v>0</v>
      </c>
      <c r="BH150" s="172">
        <f>IF(N150="sníž. přenesená",J150,0)</f>
        <v>0</v>
      </c>
      <c r="BI150" s="172">
        <f>IF(N150="nulová",J150,0)</f>
        <v>0</v>
      </c>
      <c r="BJ150" s="17" t="s">
        <v>19</v>
      </c>
      <c r="BK150" s="172">
        <f>ROUND(I150*H150,2)</f>
        <v>3448.71</v>
      </c>
      <c r="BL150" s="17" t="s">
        <v>128</v>
      </c>
      <c r="BM150" s="171" t="s">
        <v>161</v>
      </c>
    </row>
    <row r="151" s="13" customFormat="1">
      <c r="A151" s="13"/>
      <c r="B151" s="173"/>
      <c r="C151" s="13"/>
      <c r="D151" s="174" t="s">
        <v>130</v>
      </c>
      <c r="E151" s="175" t="s">
        <v>1</v>
      </c>
      <c r="F151" s="176" t="s">
        <v>162</v>
      </c>
      <c r="G151" s="13"/>
      <c r="H151" s="177">
        <v>88.200000000000003</v>
      </c>
      <c r="I151" s="13"/>
      <c r="J151" s="13"/>
      <c r="K151" s="13"/>
      <c r="L151" s="173"/>
      <c r="M151" s="178"/>
      <c r="N151" s="179"/>
      <c r="O151" s="179"/>
      <c r="P151" s="179"/>
      <c r="Q151" s="179"/>
      <c r="R151" s="179"/>
      <c r="S151" s="179"/>
      <c r="T151" s="18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75" t="s">
        <v>130</v>
      </c>
      <c r="AU151" s="175" t="s">
        <v>85</v>
      </c>
      <c r="AV151" s="13" t="s">
        <v>85</v>
      </c>
      <c r="AW151" s="13" t="s">
        <v>32</v>
      </c>
      <c r="AX151" s="13" t="s">
        <v>76</v>
      </c>
      <c r="AY151" s="175" t="s">
        <v>122</v>
      </c>
    </row>
    <row r="152" s="13" customFormat="1">
      <c r="A152" s="13"/>
      <c r="B152" s="173"/>
      <c r="C152" s="13"/>
      <c r="D152" s="174" t="s">
        <v>130</v>
      </c>
      <c r="E152" s="175" t="s">
        <v>1</v>
      </c>
      <c r="F152" s="176" t="s">
        <v>163</v>
      </c>
      <c r="G152" s="13"/>
      <c r="H152" s="177">
        <v>-47.045999999999999</v>
      </c>
      <c r="I152" s="13"/>
      <c r="J152" s="13"/>
      <c r="K152" s="13"/>
      <c r="L152" s="173"/>
      <c r="M152" s="178"/>
      <c r="N152" s="179"/>
      <c r="O152" s="179"/>
      <c r="P152" s="179"/>
      <c r="Q152" s="179"/>
      <c r="R152" s="179"/>
      <c r="S152" s="179"/>
      <c r="T152" s="18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75" t="s">
        <v>130</v>
      </c>
      <c r="AU152" s="175" t="s">
        <v>85</v>
      </c>
      <c r="AV152" s="13" t="s">
        <v>85</v>
      </c>
      <c r="AW152" s="13" t="s">
        <v>32</v>
      </c>
      <c r="AX152" s="13" t="s">
        <v>76</v>
      </c>
      <c r="AY152" s="175" t="s">
        <v>122</v>
      </c>
    </row>
    <row r="153" s="14" customFormat="1">
      <c r="A153" s="14"/>
      <c r="B153" s="181"/>
      <c r="C153" s="14"/>
      <c r="D153" s="174" t="s">
        <v>130</v>
      </c>
      <c r="E153" s="182" t="s">
        <v>1</v>
      </c>
      <c r="F153" s="183" t="s">
        <v>133</v>
      </c>
      <c r="G153" s="14"/>
      <c r="H153" s="184">
        <v>41.154000000000003</v>
      </c>
      <c r="I153" s="14"/>
      <c r="J153" s="14"/>
      <c r="K153" s="14"/>
      <c r="L153" s="181"/>
      <c r="M153" s="185"/>
      <c r="N153" s="186"/>
      <c r="O153" s="186"/>
      <c r="P153" s="186"/>
      <c r="Q153" s="186"/>
      <c r="R153" s="186"/>
      <c r="S153" s="186"/>
      <c r="T153" s="187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182" t="s">
        <v>130</v>
      </c>
      <c r="AU153" s="182" t="s">
        <v>85</v>
      </c>
      <c r="AV153" s="14" t="s">
        <v>128</v>
      </c>
      <c r="AW153" s="14" t="s">
        <v>32</v>
      </c>
      <c r="AX153" s="14" t="s">
        <v>19</v>
      </c>
      <c r="AY153" s="182" t="s">
        <v>122</v>
      </c>
    </row>
    <row r="154" s="2" customFormat="1" ht="21.75" customHeight="1">
      <c r="A154" s="30"/>
      <c r="B154" s="159"/>
      <c r="C154" s="160" t="s">
        <v>164</v>
      </c>
      <c r="D154" s="160" t="s">
        <v>124</v>
      </c>
      <c r="E154" s="161" t="s">
        <v>165</v>
      </c>
      <c r="F154" s="162" t="s">
        <v>166</v>
      </c>
      <c r="G154" s="163" t="s">
        <v>127</v>
      </c>
      <c r="H154" s="164">
        <v>36.055</v>
      </c>
      <c r="I154" s="165">
        <v>548</v>
      </c>
      <c r="J154" s="165">
        <f>ROUND(I154*H154,2)</f>
        <v>19758.139999999999</v>
      </c>
      <c r="K154" s="166"/>
      <c r="L154" s="31"/>
      <c r="M154" s="167" t="s">
        <v>1</v>
      </c>
      <c r="N154" s="168" t="s">
        <v>41</v>
      </c>
      <c r="O154" s="169">
        <v>2.2559999999999998</v>
      </c>
      <c r="P154" s="169">
        <f>O154*H154</f>
        <v>81.340079999999986</v>
      </c>
      <c r="Q154" s="169">
        <v>0</v>
      </c>
      <c r="R154" s="169">
        <f>Q154*H154</f>
        <v>0</v>
      </c>
      <c r="S154" s="169">
        <v>0</v>
      </c>
      <c r="T154" s="170">
        <f>S154*H154</f>
        <v>0</v>
      </c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R154" s="171" t="s">
        <v>128</v>
      </c>
      <c r="AT154" s="171" t="s">
        <v>124</v>
      </c>
      <c r="AU154" s="171" t="s">
        <v>85</v>
      </c>
      <c r="AY154" s="17" t="s">
        <v>122</v>
      </c>
      <c r="BE154" s="172">
        <f>IF(N154="základní",J154,0)</f>
        <v>19758.139999999999</v>
      </c>
      <c r="BF154" s="172">
        <f>IF(N154="snížená",J154,0)</f>
        <v>0</v>
      </c>
      <c r="BG154" s="172">
        <f>IF(N154="zákl. přenesená",J154,0)</f>
        <v>0</v>
      </c>
      <c r="BH154" s="172">
        <f>IF(N154="sníž. přenesená",J154,0)</f>
        <v>0</v>
      </c>
      <c r="BI154" s="172">
        <f>IF(N154="nulová",J154,0)</f>
        <v>0</v>
      </c>
      <c r="BJ154" s="17" t="s">
        <v>19</v>
      </c>
      <c r="BK154" s="172">
        <f>ROUND(I154*H154,2)</f>
        <v>19758.139999999999</v>
      </c>
      <c r="BL154" s="17" t="s">
        <v>128</v>
      </c>
      <c r="BM154" s="171" t="s">
        <v>167</v>
      </c>
    </row>
    <row r="155" s="13" customFormat="1">
      <c r="A155" s="13"/>
      <c r="B155" s="173"/>
      <c r="C155" s="13"/>
      <c r="D155" s="174" t="s">
        <v>130</v>
      </c>
      <c r="E155" s="175" t="s">
        <v>1</v>
      </c>
      <c r="F155" s="176" t="s">
        <v>168</v>
      </c>
      <c r="G155" s="13"/>
      <c r="H155" s="177">
        <v>33.564999999999998</v>
      </c>
      <c r="I155" s="13"/>
      <c r="J155" s="13"/>
      <c r="K155" s="13"/>
      <c r="L155" s="173"/>
      <c r="M155" s="178"/>
      <c r="N155" s="179"/>
      <c r="O155" s="179"/>
      <c r="P155" s="179"/>
      <c r="Q155" s="179"/>
      <c r="R155" s="179"/>
      <c r="S155" s="179"/>
      <c r="T155" s="18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75" t="s">
        <v>130</v>
      </c>
      <c r="AU155" s="175" t="s">
        <v>85</v>
      </c>
      <c r="AV155" s="13" t="s">
        <v>85</v>
      </c>
      <c r="AW155" s="13" t="s">
        <v>32</v>
      </c>
      <c r="AX155" s="13" t="s">
        <v>76</v>
      </c>
      <c r="AY155" s="175" t="s">
        <v>122</v>
      </c>
    </row>
    <row r="156" s="13" customFormat="1">
      <c r="A156" s="13"/>
      <c r="B156" s="173"/>
      <c r="C156" s="13"/>
      <c r="D156" s="174" t="s">
        <v>130</v>
      </c>
      <c r="E156" s="175" t="s">
        <v>1</v>
      </c>
      <c r="F156" s="176" t="s">
        <v>169</v>
      </c>
      <c r="G156" s="13"/>
      <c r="H156" s="177">
        <v>2.4900000000000002</v>
      </c>
      <c r="I156" s="13"/>
      <c r="J156" s="13"/>
      <c r="K156" s="13"/>
      <c r="L156" s="173"/>
      <c r="M156" s="178"/>
      <c r="N156" s="179"/>
      <c r="O156" s="179"/>
      <c r="P156" s="179"/>
      <c r="Q156" s="179"/>
      <c r="R156" s="179"/>
      <c r="S156" s="179"/>
      <c r="T156" s="18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175" t="s">
        <v>130</v>
      </c>
      <c r="AU156" s="175" t="s">
        <v>85</v>
      </c>
      <c r="AV156" s="13" t="s">
        <v>85</v>
      </c>
      <c r="AW156" s="13" t="s">
        <v>32</v>
      </c>
      <c r="AX156" s="13" t="s">
        <v>76</v>
      </c>
      <c r="AY156" s="175" t="s">
        <v>122</v>
      </c>
    </row>
    <row r="157" s="14" customFormat="1">
      <c r="A157" s="14"/>
      <c r="B157" s="181"/>
      <c r="C157" s="14"/>
      <c r="D157" s="174" t="s">
        <v>130</v>
      </c>
      <c r="E157" s="182" t="s">
        <v>1</v>
      </c>
      <c r="F157" s="183" t="s">
        <v>133</v>
      </c>
      <c r="G157" s="14"/>
      <c r="H157" s="184">
        <v>36.055</v>
      </c>
      <c r="I157" s="14"/>
      <c r="J157" s="14"/>
      <c r="K157" s="14"/>
      <c r="L157" s="181"/>
      <c r="M157" s="185"/>
      <c r="N157" s="186"/>
      <c r="O157" s="186"/>
      <c r="P157" s="186"/>
      <c r="Q157" s="186"/>
      <c r="R157" s="186"/>
      <c r="S157" s="186"/>
      <c r="T157" s="187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182" t="s">
        <v>130</v>
      </c>
      <c r="AU157" s="182" t="s">
        <v>85</v>
      </c>
      <c r="AV157" s="14" t="s">
        <v>128</v>
      </c>
      <c r="AW157" s="14" t="s">
        <v>32</v>
      </c>
      <c r="AX157" s="14" t="s">
        <v>19</v>
      </c>
      <c r="AY157" s="182" t="s">
        <v>122</v>
      </c>
    </row>
    <row r="158" s="2" customFormat="1" ht="16.5" customHeight="1">
      <c r="A158" s="30"/>
      <c r="B158" s="159"/>
      <c r="C158" s="188" t="s">
        <v>170</v>
      </c>
      <c r="D158" s="188" t="s">
        <v>171</v>
      </c>
      <c r="E158" s="189" t="s">
        <v>172</v>
      </c>
      <c r="F158" s="190" t="s">
        <v>173</v>
      </c>
      <c r="G158" s="191" t="s">
        <v>155</v>
      </c>
      <c r="H158" s="192">
        <v>68.144000000000005</v>
      </c>
      <c r="I158" s="193">
        <v>258</v>
      </c>
      <c r="J158" s="193">
        <f>ROUND(I158*H158,2)</f>
        <v>17581.150000000001</v>
      </c>
      <c r="K158" s="194"/>
      <c r="L158" s="195"/>
      <c r="M158" s="196" t="s">
        <v>1</v>
      </c>
      <c r="N158" s="197" t="s">
        <v>41</v>
      </c>
      <c r="O158" s="169">
        <v>0</v>
      </c>
      <c r="P158" s="169">
        <f>O158*H158</f>
        <v>0</v>
      </c>
      <c r="Q158" s="169">
        <v>1</v>
      </c>
      <c r="R158" s="169">
        <f>Q158*H158</f>
        <v>68.144000000000005</v>
      </c>
      <c r="S158" s="169">
        <v>0</v>
      </c>
      <c r="T158" s="170">
        <f>S158*H158</f>
        <v>0</v>
      </c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R158" s="171" t="s">
        <v>164</v>
      </c>
      <c r="AT158" s="171" t="s">
        <v>171</v>
      </c>
      <c r="AU158" s="171" t="s">
        <v>85</v>
      </c>
      <c r="AY158" s="17" t="s">
        <v>122</v>
      </c>
      <c r="BE158" s="172">
        <f>IF(N158="základní",J158,0)</f>
        <v>17581.150000000001</v>
      </c>
      <c r="BF158" s="172">
        <f>IF(N158="snížená",J158,0)</f>
        <v>0</v>
      </c>
      <c r="BG158" s="172">
        <f>IF(N158="zákl. přenesená",J158,0)</f>
        <v>0</v>
      </c>
      <c r="BH158" s="172">
        <f>IF(N158="sníž. přenesená",J158,0)</f>
        <v>0</v>
      </c>
      <c r="BI158" s="172">
        <f>IF(N158="nulová",J158,0)</f>
        <v>0</v>
      </c>
      <c r="BJ158" s="17" t="s">
        <v>19</v>
      </c>
      <c r="BK158" s="172">
        <f>ROUND(I158*H158,2)</f>
        <v>17581.150000000001</v>
      </c>
      <c r="BL158" s="17" t="s">
        <v>128</v>
      </c>
      <c r="BM158" s="171" t="s">
        <v>174</v>
      </c>
    </row>
    <row r="159" s="13" customFormat="1">
      <c r="A159" s="13"/>
      <c r="B159" s="173"/>
      <c r="C159" s="13"/>
      <c r="D159" s="174" t="s">
        <v>130</v>
      </c>
      <c r="E159" s="175" t="s">
        <v>1</v>
      </c>
      <c r="F159" s="176" t="s">
        <v>175</v>
      </c>
      <c r="G159" s="13"/>
      <c r="H159" s="177">
        <v>68.144000000000005</v>
      </c>
      <c r="I159" s="13"/>
      <c r="J159" s="13"/>
      <c r="K159" s="13"/>
      <c r="L159" s="173"/>
      <c r="M159" s="178"/>
      <c r="N159" s="179"/>
      <c r="O159" s="179"/>
      <c r="P159" s="179"/>
      <c r="Q159" s="179"/>
      <c r="R159" s="179"/>
      <c r="S159" s="179"/>
      <c r="T159" s="180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75" t="s">
        <v>130</v>
      </c>
      <c r="AU159" s="175" t="s">
        <v>85</v>
      </c>
      <c r="AV159" s="13" t="s">
        <v>85</v>
      </c>
      <c r="AW159" s="13" t="s">
        <v>32</v>
      </c>
      <c r="AX159" s="13" t="s">
        <v>76</v>
      </c>
      <c r="AY159" s="175" t="s">
        <v>122</v>
      </c>
    </row>
    <row r="160" s="14" customFormat="1">
      <c r="A160" s="14"/>
      <c r="B160" s="181"/>
      <c r="C160" s="14"/>
      <c r="D160" s="174" t="s">
        <v>130</v>
      </c>
      <c r="E160" s="182" t="s">
        <v>1</v>
      </c>
      <c r="F160" s="183" t="s">
        <v>133</v>
      </c>
      <c r="G160" s="14"/>
      <c r="H160" s="184">
        <v>68.144000000000005</v>
      </c>
      <c r="I160" s="14"/>
      <c r="J160" s="14"/>
      <c r="K160" s="14"/>
      <c r="L160" s="181"/>
      <c r="M160" s="185"/>
      <c r="N160" s="186"/>
      <c r="O160" s="186"/>
      <c r="P160" s="186"/>
      <c r="Q160" s="186"/>
      <c r="R160" s="186"/>
      <c r="S160" s="186"/>
      <c r="T160" s="187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182" t="s">
        <v>130</v>
      </c>
      <c r="AU160" s="182" t="s">
        <v>85</v>
      </c>
      <c r="AV160" s="14" t="s">
        <v>128</v>
      </c>
      <c r="AW160" s="14" t="s">
        <v>32</v>
      </c>
      <c r="AX160" s="14" t="s">
        <v>19</v>
      </c>
      <c r="AY160" s="182" t="s">
        <v>122</v>
      </c>
    </row>
    <row r="161" s="12" customFormat="1" ht="22.8" customHeight="1">
      <c r="A161" s="12"/>
      <c r="B161" s="147"/>
      <c r="C161" s="12"/>
      <c r="D161" s="148" t="s">
        <v>75</v>
      </c>
      <c r="E161" s="157" t="s">
        <v>128</v>
      </c>
      <c r="F161" s="157" t="s">
        <v>176</v>
      </c>
      <c r="G161" s="12"/>
      <c r="H161" s="12"/>
      <c r="I161" s="12"/>
      <c r="J161" s="158">
        <f>BK161</f>
        <v>8087.9399999999996</v>
      </c>
      <c r="K161" s="12"/>
      <c r="L161" s="147"/>
      <c r="M161" s="151"/>
      <c r="N161" s="152"/>
      <c r="O161" s="152"/>
      <c r="P161" s="153">
        <f>SUM(P162:P165)</f>
        <v>14.949900000000001</v>
      </c>
      <c r="Q161" s="152"/>
      <c r="R161" s="153">
        <f>SUM(R162:R165)</f>
        <v>0</v>
      </c>
      <c r="S161" s="152"/>
      <c r="T161" s="154">
        <f>SUM(T162:T165)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148" t="s">
        <v>19</v>
      </c>
      <c r="AT161" s="155" t="s">
        <v>75</v>
      </c>
      <c r="AU161" s="155" t="s">
        <v>19</v>
      </c>
      <c r="AY161" s="148" t="s">
        <v>122</v>
      </c>
      <c r="BK161" s="156">
        <f>SUM(BK162:BK165)</f>
        <v>8087.9399999999996</v>
      </c>
    </row>
    <row r="162" s="2" customFormat="1" ht="21.75" customHeight="1">
      <c r="A162" s="30"/>
      <c r="B162" s="159"/>
      <c r="C162" s="160" t="s">
        <v>24</v>
      </c>
      <c r="D162" s="160" t="s">
        <v>124</v>
      </c>
      <c r="E162" s="161" t="s">
        <v>177</v>
      </c>
      <c r="F162" s="162" t="s">
        <v>178</v>
      </c>
      <c r="G162" s="163" t="s">
        <v>127</v>
      </c>
      <c r="H162" s="164">
        <v>8.8200000000000003</v>
      </c>
      <c r="I162" s="165">
        <v>917</v>
      </c>
      <c r="J162" s="165">
        <f>ROUND(I162*H162,2)</f>
        <v>8087.9399999999996</v>
      </c>
      <c r="K162" s="166"/>
      <c r="L162" s="31"/>
      <c r="M162" s="167" t="s">
        <v>1</v>
      </c>
      <c r="N162" s="168" t="s">
        <v>41</v>
      </c>
      <c r="O162" s="169">
        <v>1.6950000000000001</v>
      </c>
      <c r="P162" s="169">
        <f>O162*H162</f>
        <v>14.949900000000001</v>
      </c>
      <c r="Q162" s="169">
        <v>0</v>
      </c>
      <c r="R162" s="169">
        <f>Q162*H162</f>
        <v>0</v>
      </c>
      <c r="S162" s="169">
        <v>0</v>
      </c>
      <c r="T162" s="170">
        <f>S162*H162</f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71" t="s">
        <v>128</v>
      </c>
      <c r="AT162" s="171" t="s">
        <v>124</v>
      </c>
      <c r="AU162" s="171" t="s">
        <v>85</v>
      </c>
      <c r="AY162" s="17" t="s">
        <v>122</v>
      </c>
      <c r="BE162" s="172">
        <f>IF(N162="základní",J162,0)</f>
        <v>8087.9399999999996</v>
      </c>
      <c r="BF162" s="172">
        <f>IF(N162="snížená",J162,0)</f>
        <v>0</v>
      </c>
      <c r="BG162" s="172">
        <f>IF(N162="zákl. přenesená",J162,0)</f>
        <v>0</v>
      </c>
      <c r="BH162" s="172">
        <f>IF(N162="sníž. přenesená",J162,0)</f>
        <v>0</v>
      </c>
      <c r="BI162" s="172">
        <f>IF(N162="nulová",J162,0)</f>
        <v>0</v>
      </c>
      <c r="BJ162" s="17" t="s">
        <v>19</v>
      </c>
      <c r="BK162" s="172">
        <f>ROUND(I162*H162,2)</f>
        <v>8087.9399999999996</v>
      </c>
      <c r="BL162" s="17" t="s">
        <v>128</v>
      </c>
      <c r="BM162" s="171" t="s">
        <v>179</v>
      </c>
    </row>
    <row r="163" s="13" customFormat="1">
      <c r="A163" s="13"/>
      <c r="B163" s="173"/>
      <c r="C163" s="13"/>
      <c r="D163" s="174" t="s">
        <v>130</v>
      </c>
      <c r="E163" s="175" t="s">
        <v>1</v>
      </c>
      <c r="F163" s="176" t="s">
        <v>180</v>
      </c>
      <c r="G163" s="13"/>
      <c r="H163" s="177">
        <v>8.2200000000000006</v>
      </c>
      <c r="I163" s="13"/>
      <c r="J163" s="13"/>
      <c r="K163" s="13"/>
      <c r="L163" s="173"/>
      <c r="M163" s="178"/>
      <c r="N163" s="179"/>
      <c r="O163" s="179"/>
      <c r="P163" s="179"/>
      <c r="Q163" s="179"/>
      <c r="R163" s="179"/>
      <c r="S163" s="179"/>
      <c r="T163" s="180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175" t="s">
        <v>130</v>
      </c>
      <c r="AU163" s="175" t="s">
        <v>85</v>
      </c>
      <c r="AV163" s="13" t="s">
        <v>85</v>
      </c>
      <c r="AW163" s="13" t="s">
        <v>32</v>
      </c>
      <c r="AX163" s="13" t="s">
        <v>76</v>
      </c>
      <c r="AY163" s="175" t="s">
        <v>122</v>
      </c>
    </row>
    <row r="164" s="13" customFormat="1">
      <c r="A164" s="13"/>
      <c r="B164" s="173"/>
      <c r="C164" s="13"/>
      <c r="D164" s="174" t="s">
        <v>130</v>
      </c>
      <c r="E164" s="175" t="s">
        <v>1</v>
      </c>
      <c r="F164" s="176" t="s">
        <v>181</v>
      </c>
      <c r="G164" s="13"/>
      <c r="H164" s="177">
        <v>0.59999999999999998</v>
      </c>
      <c r="I164" s="13"/>
      <c r="J164" s="13"/>
      <c r="K164" s="13"/>
      <c r="L164" s="173"/>
      <c r="M164" s="178"/>
      <c r="N164" s="179"/>
      <c r="O164" s="179"/>
      <c r="P164" s="179"/>
      <c r="Q164" s="179"/>
      <c r="R164" s="179"/>
      <c r="S164" s="179"/>
      <c r="T164" s="18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175" t="s">
        <v>130</v>
      </c>
      <c r="AU164" s="175" t="s">
        <v>85</v>
      </c>
      <c r="AV164" s="13" t="s">
        <v>85</v>
      </c>
      <c r="AW164" s="13" t="s">
        <v>32</v>
      </c>
      <c r="AX164" s="13" t="s">
        <v>76</v>
      </c>
      <c r="AY164" s="175" t="s">
        <v>122</v>
      </c>
    </row>
    <row r="165" s="14" customFormat="1">
      <c r="A165" s="14"/>
      <c r="B165" s="181"/>
      <c r="C165" s="14"/>
      <c r="D165" s="174" t="s">
        <v>130</v>
      </c>
      <c r="E165" s="182" t="s">
        <v>1</v>
      </c>
      <c r="F165" s="183" t="s">
        <v>133</v>
      </c>
      <c r="G165" s="14"/>
      <c r="H165" s="184">
        <v>8.8200000000000003</v>
      </c>
      <c r="I165" s="14"/>
      <c r="J165" s="14"/>
      <c r="K165" s="14"/>
      <c r="L165" s="181"/>
      <c r="M165" s="185"/>
      <c r="N165" s="186"/>
      <c r="O165" s="186"/>
      <c r="P165" s="186"/>
      <c r="Q165" s="186"/>
      <c r="R165" s="186"/>
      <c r="S165" s="186"/>
      <c r="T165" s="187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182" t="s">
        <v>130</v>
      </c>
      <c r="AU165" s="182" t="s">
        <v>85</v>
      </c>
      <c r="AV165" s="14" t="s">
        <v>128</v>
      </c>
      <c r="AW165" s="14" t="s">
        <v>32</v>
      </c>
      <c r="AX165" s="14" t="s">
        <v>19</v>
      </c>
      <c r="AY165" s="182" t="s">
        <v>122</v>
      </c>
    </row>
    <row r="166" s="12" customFormat="1" ht="22.8" customHeight="1">
      <c r="A166" s="12"/>
      <c r="B166" s="147"/>
      <c r="C166" s="12"/>
      <c r="D166" s="148" t="s">
        <v>75</v>
      </c>
      <c r="E166" s="157" t="s">
        <v>164</v>
      </c>
      <c r="F166" s="157" t="s">
        <v>182</v>
      </c>
      <c r="G166" s="12"/>
      <c r="H166" s="12"/>
      <c r="I166" s="12"/>
      <c r="J166" s="158">
        <f>BK166</f>
        <v>30740.5</v>
      </c>
      <c r="K166" s="12"/>
      <c r="L166" s="147"/>
      <c r="M166" s="151"/>
      <c r="N166" s="152"/>
      <c r="O166" s="152"/>
      <c r="P166" s="153">
        <f>SUM(P167:P176)</f>
        <v>22.68</v>
      </c>
      <c r="Q166" s="152"/>
      <c r="R166" s="153">
        <f>SUM(R167:R176)</f>
        <v>0.42258000000000001</v>
      </c>
      <c r="S166" s="152"/>
      <c r="T166" s="154">
        <f>SUM(T167:T176)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148" t="s">
        <v>19</v>
      </c>
      <c r="AT166" s="155" t="s">
        <v>75</v>
      </c>
      <c r="AU166" s="155" t="s">
        <v>19</v>
      </c>
      <c r="AY166" s="148" t="s">
        <v>122</v>
      </c>
      <c r="BK166" s="156">
        <f>SUM(BK167:BK176)</f>
        <v>30740.5</v>
      </c>
    </row>
    <row r="167" s="2" customFormat="1" ht="21.75" customHeight="1">
      <c r="A167" s="30"/>
      <c r="B167" s="159"/>
      <c r="C167" s="160" t="s">
        <v>183</v>
      </c>
      <c r="D167" s="160" t="s">
        <v>124</v>
      </c>
      <c r="E167" s="161" t="s">
        <v>184</v>
      </c>
      <c r="F167" s="162" t="s">
        <v>185</v>
      </c>
      <c r="G167" s="163" t="s">
        <v>186</v>
      </c>
      <c r="H167" s="164">
        <v>10</v>
      </c>
      <c r="I167" s="165">
        <v>325</v>
      </c>
      <c r="J167" s="165">
        <f>ROUND(I167*H167,2)</f>
        <v>3250</v>
      </c>
      <c r="K167" s="166"/>
      <c r="L167" s="31"/>
      <c r="M167" s="167" t="s">
        <v>1</v>
      </c>
      <c r="N167" s="168" t="s">
        <v>41</v>
      </c>
      <c r="O167" s="169">
        <v>0.69599999999999995</v>
      </c>
      <c r="P167" s="169">
        <f>O167*H167</f>
        <v>6.9599999999999991</v>
      </c>
      <c r="Q167" s="169">
        <v>0.00038999999999999999</v>
      </c>
      <c r="R167" s="169">
        <f>Q167*H167</f>
        <v>0.0038999999999999998</v>
      </c>
      <c r="S167" s="169">
        <v>0</v>
      </c>
      <c r="T167" s="170">
        <f>S167*H167</f>
        <v>0</v>
      </c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171" t="s">
        <v>128</v>
      </c>
      <c r="AT167" s="171" t="s">
        <v>124</v>
      </c>
      <c r="AU167" s="171" t="s">
        <v>85</v>
      </c>
      <c r="AY167" s="17" t="s">
        <v>122</v>
      </c>
      <c r="BE167" s="172">
        <f>IF(N167="základní",J167,0)</f>
        <v>3250</v>
      </c>
      <c r="BF167" s="172">
        <f>IF(N167="snížená",J167,0)</f>
        <v>0</v>
      </c>
      <c r="BG167" s="172">
        <f>IF(N167="zákl. přenesená",J167,0)</f>
        <v>0</v>
      </c>
      <c r="BH167" s="172">
        <f>IF(N167="sníž. přenesená",J167,0)</f>
        <v>0</v>
      </c>
      <c r="BI167" s="172">
        <f>IF(N167="nulová",J167,0)</f>
        <v>0</v>
      </c>
      <c r="BJ167" s="17" t="s">
        <v>19</v>
      </c>
      <c r="BK167" s="172">
        <f>ROUND(I167*H167,2)</f>
        <v>3250</v>
      </c>
      <c r="BL167" s="17" t="s">
        <v>128</v>
      </c>
      <c r="BM167" s="171" t="s">
        <v>187</v>
      </c>
    </row>
    <row r="168" s="13" customFormat="1">
      <c r="A168" s="13"/>
      <c r="B168" s="173"/>
      <c r="C168" s="13"/>
      <c r="D168" s="174" t="s">
        <v>130</v>
      </c>
      <c r="E168" s="175" t="s">
        <v>1</v>
      </c>
      <c r="F168" s="176" t="s">
        <v>188</v>
      </c>
      <c r="G168" s="13"/>
      <c r="H168" s="177">
        <v>10</v>
      </c>
      <c r="I168" s="13"/>
      <c r="J168" s="13"/>
      <c r="K168" s="13"/>
      <c r="L168" s="173"/>
      <c r="M168" s="178"/>
      <c r="N168" s="179"/>
      <c r="O168" s="179"/>
      <c r="P168" s="179"/>
      <c r="Q168" s="179"/>
      <c r="R168" s="179"/>
      <c r="S168" s="179"/>
      <c r="T168" s="180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175" t="s">
        <v>130</v>
      </c>
      <c r="AU168" s="175" t="s">
        <v>85</v>
      </c>
      <c r="AV168" s="13" t="s">
        <v>85</v>
      </c>
      <c r="AW168" s="13" t="s">
        <v>32</v>
      </c>
      <c r="AX168" s="13" t="s">
        <v>76</v>
      </c>
      <c r="AY168" s="175" t="s">
        <v>122</v>
      </c>
    </row>
    <row r="169" s="14" customFormat="1">
      <c r="A169" s="14"/>
      <c r="B169" s="181"/>
      <c r="C169" s="14"/>
      <c r="D169" s="174" t="s">
        <v>130</v>
      </c>
      <c r="E169" s="182" t="s">
        <v>1</v>
      </c>
      <c r="F169" s="183" t="s">
        <v>133</v>
      </c>
      <c r="G169" s="14"/>
      <c r="H169" s="184">
        <v>10</v>
      </c>
      <c r="I169" s="14"/>
      <c r="J169" s="14"/>
      <c r="K169" s="14"/>
      <c r="L169" s="181"/>
      <c r="M169" s="185"/>
      <c r="N169" s="186"/>
      <c r="O169" s="186"/>
      <c r="P169" s="186"/>
      <c r="Q169" s="186"/>
      <c r="R169" s="186"/>
      <c r="S169" s="186"/>
      <c r="T169" s="187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182" t="s">
        <v>130</v>
      </c>
      <c r="AU169" s="182" t="s">
        <v>85</v>
      </c>
      <c r="AV169" s="14" t="s">
        <v>128</v>
      </c>
      <c r="AW169" s="14" t="s">
        <v>32</v>
      </c>
      <c r="AX169" s="14" t="s">
        <v>19</v>
      </c>
      <c r="AY169" s="182" t="s">
        <v>122</v>
      </c>
    </row>
    <row r="170" s="2" customFormat="1" ht="21.75" customHeight="1">
      <c r="A170" s="30"/>
      <c r="B170" s="159"/>
      <c r="C170" s="188" t="s">
        <v>189</v>
      </c>
      <c r="D170" s="188" t="s">
        <v>171</v>
      </c>
      <c r="E170" s="189" t="s">
        <v>190</v>
      </c>
      <c r="F170" s="190" t="s">
        <v>191</v>
      </c>
      <c r="G170" s="191" t="s">
        <v>186</v>
      </c>
      <c r="H170" s="192">
        <v>10.300000000000001</v>
      </c>
      <c r="I170" s="193">
        <v>453</v>
      </c>
      <c r="J170" s="193">
        <f>ROUND(I170*H170,2)</f>
        <v>4665.8999999999996</v>
      </c>
      <c r="K170" s="194"/>
      <c r="L170" s="195"/>
      <c r="M170" s="196" t="s">
        <v>1</v>
      </c>
      <c r="N170" s="197" t="s">
        <v>41</v>
      </c>
      <c r="O170" s="169">
        <v>0</v>
      </c>
      <c r="P170" s="169">
        <f>O170*H170</f>
        <v>0</v>
      </c>
      <c r="Q170" s="169">
        <v>0.0061999999999999998</v>
      </c>
      <c r="R170" s="169">
        <f>Q170*H170</f>
        <v>0.06386</v>
      </c>
      <c r="S170" s="169">
        <v>0</v>
      </c>
      <c r="T170" s="170">
        <f>S170*H170</f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71" t="s">
        <v>192</v>
      </c>
      <c r="AT170" s="171" t="s">
        <v>171</v>
      </c>
      <c r="AU170" s="171" t="s">
        <v>85</v>
      </c>
      <c r="AY170" s="17" t="s">
        <v>122</v>
      </c>
      <c r="BE170" s="172">
        <f>IF(N170="základní",J170,0)</f>
        <v>4665.8999999999996</v>
      </c>
      <c r="BF170" s="172">
        <f>IF(N170="snížená",J170,0)</f>
        <v>0</v>
      </c>
      <c r="BG170" s="172">
        <f>IF(N170="zákl. přenesená",J170,0)</f>
        <v>0</v>
      </c>
      <c r="BH170" s="172">
        <f>IF(N170="sníž. přenesená",J170,0)</f>
        <v>0</v>
      </c>
      <c r="BI170" s="172">
        <f>IF(N170="nulová",J170,0)</f>
        <v>0</v>
      </c>
      <c r="BJ170" s="17" t="s">
        <v>19</v>
      </c>
      <c r="BK170" s="172">
        <f>ROUND(I170*H170,2)</f>
        <v>4665.8999999999996</v>
      </c>
      <c r="BL170" s="17" t="s">
        <v>193</v>
      </c>
      <c r="BM170" s="171" t="s">
        <v>194</v>
      </c>
    </row>
    <row r="171" s="13" customFormat="1">
      <c r="A171" s="13"/>
      <c r="B171" s="173"/>
      <c r="C171" s="13"/>
      <c r="D171" s="174" t="s">
        <v>130</v>
      </c>
      <c r="E171" s="175" t="s">
        <v>1</v>
      </c>
      <c r="F171" s="176" t="s">
        <v>195</v>
      </c>
      <c r="G171" s="13"/>
      <c r="H171" s="177">
        <v>10.300000000000001</v>
      </c>
      <c r="I171" s="13"/>
      <c r="J171" s="13"/>
      <c r="K171" s="13"/>
      <c r="L171" s="173"/>
      <c r="M171" s="178"/>
      <c r="N171" s="179"/>
      <c r="O171" s="179"/>
      <c r="P171" s="179"/>
      <c r="Q171" s="179"/>
      <c r="R171" s="179"/>
      <c r="S171" s="179"/>
      <c r="T171" s="18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175" t="s">
        <v>130</v>
      </c>
      <c r="AU171" s="175" t="s">
        <v>85</v>
      </c>
      <c r="AV171" s="13" t="s">
        <v>85</v>
      </c>
      <c r="AW171" s="13" t="s">
        <v>32</v>
      </c>
      <c r="AX171" s="13" t="s">
        <v>19</v>
      </c>
      <c r="AY171" s="175" t="s">
        <v>122</v>
      </c>
    </row>
    <row r="172" s="2" customFormat="1" ht="21.75" customHeight="1">
      <c r="A172" s="30"/>
      <c r="B172" s="159"/>
      <c r="C172" s="160" t="s">
        <v>196</v>
      </c>
      <c r="D172" s="160" t="s">
        <v>124</v>
      </c>
      <c r="E172" s="161" t="s">
        <v>197</v>
      </c>
      <c r="F172" s="162" t="s">
        <v>198</v>
      </c>
      <c r="G172" s="163" t="s">
        <v>186</v>
      </c>
      <c r="H172" s="164">
        <v>20</v>
      </c>
      <c r="I172" s="165">
        <v>378</v>
      </c>
      <c r="J172" s="165">
        <f>ROUND(I172*H172,2)</f>
        <v>7560</v>
      </c>
      <c r="K172" s="166"/>
      <c r="L172" s="31"/>
      <c r="M172" s="167" t="s">
        <v>1</v>
      </c>
      <c r="N172" s="168" t="s">
        <v>41</v>
      </c>
      <c r="O172" s="169">
        <v>0.78600000000000003</v>
      </c>
      <c r="P172" s="169">
        <f>O172*H172</f>
        <v>15.720000000000001</v>
      </c>
      <c r="Q172" s="169">
        <v>0.00054000000000000001</v>
      </c>
      <c r="R172" s="169">
        <f>Q172*H172</f>
        <v>0.010800000000000001</v>
      </c>
      <c r="S172" s="169">
        <v>0</v>
      </c>
      <c r="T172" s="170">
        <f>S172*H172</f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71" t="s">
        <v>128</v>
      </c>
      <c r="AT172" s="171" t="s">
        <v>124</v>
      </c>
      <c r="AU172" s="171" t="s">
        <v>85</v>
      </c>
      <c r="AY172" s="17" t="s">
        <v>122</v>
      </c>
      <c r="BE172" s="172">
        <f>IF(N172="základní",J172,0)</f>
        <v>7560</v>
      </c>
      <c r="BF172" s="172">
        <f>IF(N172="snížená",J172,0)</f>
        <v>0</v>
      </c>
      <c r="BG172" s="172">
        <f>IF(N172="zákl. přenesená",J172,0)</f>
        <v>0</v>
      </c>
      <c r="BH172" s="172">
        <f>IF(N172="sníž. přenesená",J172,0)</f>
        <v>0</v>
      </c>
      <c r="BI172" s="172">
        <f>IF(N172="nulová",J172,0)</f>
        <v>0</v>
      </c>
      <c r="BJ172" s="17" t="s">
        <v>19</v>
      </c>
      <c r="BK172" s="172">
        <f>ROUND(I172*H172,2)</f>
        <v>7560</v>
      </c>
      <c r="BL172" s="17" t="s">
        <v>128</v>
      </c>
      <c r="BM172" s="171" t="s">
        <v>199</v>
      </c>
    </row>
    <row r="173" s="13" customFormat="1">
      <c r="A173" s="13"/>
      <c r="B173" s="173"/>
      <c r="C173" s="13"/>
      <c r="D173" s="174" t="s">
        <v>130</v>
      </c>
      <c r="E173" s="175" t="s">
        <v>1</v>
      </c>
      <c r="F173" s="176" t="s">
        <v>200</v>
      </c>
      <c r="G173" s="13"/>
      <c r="H173" s="177">
        <v>20</v>
      </c>
      <c r="I173" s="13"/>
      <c r="J173" s="13"/>
      <c r="K173" s="13"/>
      <c r="L173" s="173"/>
      <c r="M173" s="178"/>
      <c r="N173" s="179"/>
      <c r="O173" s="179"/>
      <c r="P173" s="179"/>
      <c r="Q173" s="179"/>
      <c r="R173" s="179"/>
      <c r="S173" s="179"/>
      <c r="T173" s="180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175" t="s">
        <v>130</v>
      </c>
      <c r="AU173" s="175" t="s">
        <v>85</v>
      </c>
      <c r="AV173" s="13" t="s">
        <v>85</v>
      </c>
      <c r="AW173" s="13" t="s">
        <v>32</v>
      </c>
      <c r="AX173" s="13" t="s">
        <v>76</v>
      </c>
      <c r="AY173" s="175" t="s">
        <v>122</v>
      </c>
    </row>
    <row r="174" s="14" customFormat="1">
      <c r="A174" s="14"/>
      <c r="B174" s="181"/>
      <c r="C174" s="14"/>
      <c r="D174" s="174" t="s">
        <v>130</v>
      </c>
      <c r="E174" s="182" t="s">
        <v>1</v>
      </c>
      <c r="F174" s="183" t="s">
        <v>133</v>
      </c>
      <c r="G174" s="14"/>
      <c r="H174" s="184">
        <v>20</v>
      </c>
      <c r="I174" s="14"/>
      <c r="J174" s="14"/>
      <c r="K174" s="14"/>
      <c r="L174" s="181"/>
      <c r="M174" s="185"/>
      <c r="N174" s="186"/>
      <c r="O174" s="186"/>
      <c r="P174" s="186"/>
      <c r="Q174" s="186"/>
      <c r="R174" s="186"/>
      <c r="S174" s="186"/>
      <c r="T174" s="187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182" t="s">
        <v>130</v>
      </c>
      <c r="AU174" s="182" t="s">
        <v>85</v>
      </c>
      <c r="AV174" s="14" t="s">
        <v>128</v>
      </c>
      <c r="AW174" s="14" t="s">
        <v>32</v>
      </c>
      <c r="AX174" s="14" t="s">
        <v>19</v>
      </c>
      <c r="AY174" s="182" t="s">
        <v>122</v>
      </c>
    </row>
    <row r="175" s="2" customFormat="1" ht="21.75" customHeight="1">
      <c r="A175" s="30"/>
      <c r="B175" s="159"/>
      <c r="C175" s="188" t="s">
        <v>201</v>
      </c>
      <c r="D175" s="188" t="s">
        <v>171</v>
      </c>
      <c r="E175" s="189" t="s">
        <v>202</v>
      </c>
      <c r="F175" s="190" t="s">
        <v>203</v>
      </c>
      <c r="G175" s="191" t="s">
        <v>186</v>
      </c>
      <c r="H175" s="192">
        <v>20.600000000000001</v>
      </c>
      <c r="I175" s="193">
        <v>741</v>
      </c>
      <c r="J175" s="193">
        <f>ROUND(I175*H175,2)</f>
        <v>15264.6</v>
      </c>
      <c r="K175" s="194"/>
      <c r="L175" s="195"/>
      <c r="M175" s="196" t="s">
        <v>1</v>
      </c>
      <c r="N175" s="197" t="s">
        <v>41</v>
      </c>
      <c r="O175" s="169">
        <v>0</v>
      </c>
      <c r="P175" s="169">
        <f>O175*H175</f>
        <v>0</v>
      </c>
      <c r="Q175" s="169">
        <v>0.0167</v>
      </c>
      <c r="R175" s="169">
        <f>Q175*H175</f>
        <v>0.34401999999999999</v>
      </c>
      <c r="S175" s="169">
        <v>0</v>
      </c>
      <c r="T175" s="170">
        <f>S175*H175</f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71" t="s">
        <v>192</v>
      </c>
      <c r="AT175" s="171" t="s">
        <v>171</v>
      </c>
      <c r="AU175" s="171" t="s">
        <v>85</v>
      </c>
      <c r="AY175" s="17" t="s">
        <v>122</v>
      </c>
      <c r="BE175" s="172">
        <f>IF(N175="základní",J175,0)</f>
        <v>15264.6</v>
      </c>
      <c r="BF175" s="172">
        <f>IF(N175="snížená",J175,0)</f>
        <v>0</v>
      </c>
      <c r="BG175" s="172">
        <f>IF(N175="zákl. přenesená",J175,0)</f>
        <v>0</v>
      </c>
      <c r="BH175" s="172">
        <f>IF(N175="sníž. přenesená",J175,0)</f>
        <v>0</v>
      </c>
      <c r="BI175" s="172">
        <f>IF(N175="nulová",J175,0)</f>
        <v>0</v>
      </c>
      <c r="BJ175" s="17" t="s">
        <v>19</v>
      </c>
      <c r="BK175" s="172">
        <f>ROUND(I175*H175,2)</f>
        <v>15264.6</v>
      </c>
      <c r="BL175" s="17" t="s">
        <v>193</v>
      </c>
      <c r="BM175" s="171" t="s">
        <v>204</v>
      </c>
    </row>
    <row r="176" s="13" customFormat="1">
      <c r="A176" s="13"/>
      <c r="B176" s="173"/>
      <c r="C176" s="13"/>
      <c r="D176" s="174" t="s">
        <v>130</v>
      </c>
      <c r="E176" s="175" t="s">
        <v>1</v>
      </c>
      <c r="F176" s="176" t="s">
        <v>205</v>
      </c>
      <c r="G176" s="13"/>
      <c r="H176" s="177">
        <v>20.600000000000001</v>
      </c>
      <c r="I176" s="13"/>
      <c r="J176" s="13"/>
      <c r="K176" s="13"/>
      <c r="L176" s="173"/>
      <c r="M176" s="178"/>
      <c r="N176" s="179"/>
      <c r="O176" s="179"/>
      <c r="P176" s="179"/>
      <c r="Q176" s="179"/>
      <c r="R176" s="179"/>
      <c r="S176" s="179"/>
      <c r="T176" s="180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175" t="s">
        <v>130</v>
      </c>
      <c r="AU176" s="175" t="s">
        <v>85</v>
      </c>
      <c r="AV176" s="13" t="s">
        <v>85</v>
      </c>
      <c r="AW176" s="13" t="s">
        <v>32</v>
      </c>
      <c r="AX176" s="13" t="s">
        <v>19</v>
      </c>
      <c r="AY176" s="175" t="s">
        <v>122</v>
      </c>
    </row>
    <row r="177" s="12" customFormat="1" ht="22.8" customHeight="1">
      <c r="A177" s="12"/>
      <c r="B177" s="147"/>
      <c r="C177" s="12"/>
      <c r="D177" s="148" t="s">
        <v>75</v>
      </c>
      <c r="E177" s="157" t="s">
        <v>170</v>
      </c>
      <c r="F177" s="157" t="s">
        <v>206</v>
      </c>
      <c r="G177" s="12"/>
      <c r="H177" s="12"/>
      <c r="I177" s="12"/>
      <c r="J177" s="158">
        <f>BK177</f>
        <v>43750</v>
      </c>
      <c r="K177" s="12"/>
      <c r="L177" s="147"/>
      <c r="M177" s="151"/>
      <c r="N177" s="152"/>
      <c r="O177" s="152"/>
      <c r="P177" s="153">
        <f>P178</f>
        <v>733.375</v>
      </c>
      <c r="Q177" s="152"/>
      <c r="R177" s="153">
        <f>R178</f>
        <v>0</v>
      </c>
      <c r="S177" s="152"/>
      <c r="T177" s="154">
        <f>T178</f>
        <v>275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148" t="s">
        <v>19</v>
      </c>
      <c r="AT177" s="155" t="s">
        <v>75</v>
      </c>
      <c r="AU177" s="155" t="s">
        <v>19</v>
      </c>
      <c r="AY177" s="148" t="s">
        <v>122</v>
      </c>
      <c r="BK177" s="156">
        <f>BK178</f>
        <v>43750</v>
      </c>
    </row>
    <row r="178" s="2" customFormat="1" ht="33" customHeight="1">
      <c r="A178" s="30"/>
      <c r="B178" s="159"/>
      <c r="C178" s="160" t="s">
        <v>8</v>
      </c>
      <c r="D178" s="160" t="s">
        <v>124</v>
      </c>
      <c r="E178" s="161" t="s">
        <v>207</v>
      </c>
      <c r="F178" s="162" t="s">
        <v>208</v>
      </c>
      <c r="G178" s="163" t="s">
        <v>209</v>
      </c>
      <c r="H178" s="164">
        <v>125</v>
      </c>
      <c r="I178" s="165">
        <v>350</v>
      </c>
      <c r="J178" s="165">
        <f>ROUND(I178*H178,2)</f>
        <v>43750</v>
      </c>
      <c r="K178" s="166"/>
      <c r="L178" s="31"/>
      <c r="M178" s="167" t="s">
        <v>1</v>
      </c>
      <c r="N178" s="168" t="s">
        <v>41</v>
      </c>
      <c r="O178" s="169">
        <v>5.867</v>
      </c>
      <c r="P178" s="169">
        <f>O178*H178</f>
        <v>733.375</v>
      </c>
      <c r="Q178" s="169">
        <v>0</v>
      </c>
      <c r="R178" s="169">
        <f>Q178*H178</f>
        <v>0</v>
      </c>
      <c r="S178" s="169">
        <v>2.2000000000000002</v>
      </c>
      <c r="T178" s="170">
        <f>S178*H178</f>
        <v>275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171" t="s">
        <v>128</v>
      </c>
      <c r="AT178" s="171" t="s">
        <v>124</v>
      </c>
      <c r="AU178" s="171" t="s">
        <v>85</v>
      </c>
      <c r="AY178" s="17" t="s">
        <v>122</v>
      </c>
      <c r="BE178" s="172">
        <f>IF(N178="základní",J178,0)</f>
        <v>43750</v>
      </c>
      <c r="BF178" s="172">
        <f>IF(N178="snížená",J178,0)</f>
        <v>0</v>
      </c>
      <c r="BG178" s="172">
        <f>IF(N178="zákl. přenesená",J178,0)</f>
        <v>0</v>
      </c>
      <c r="BH178" s="172">
        <f>IF(N178="sníž. přenesená",J178,0)</f>
        <v>0</v>
      </c>
      <c r="BI178" s="172">
        <f>IF(N178="nulová",J178,0)</f>
        <v>0</v>
      </c>
      <c r="BJ178" s="17" t="s">
        <v>19</v>
      </c>
      <c r="BK178" s="172">
        <f>ROUND(I178*H178,2)</f>
        <v>43750</v>
      </c>
      <c r="BL178" s="17" t="s">
        <v>128</v>
      </c>
      <c r="BM178" s="171" t="s">
        <v>210</v>
      </c>
    </row>
    <row r="179" s="12" customFormat="1" ht="25.92" customHeight="1">
      <c r="A179" s="12"/>
      <c r="B179" s="147"/>
      <c r="C179" s="12"/>
      <c r="D179" s="148" t="s">
        <v>75</v>
      </c>
      <c r="E179" s="149" t="s">
        <v>211</v>
      </c>
      <c r="F179" s="149" t="s">
        <v>212</v>
      </c>
      <c r="G179" s="12"/>
      <c r="H179" s="12"/>
      <c r="I179" s="12"/>
      <c r="J179" s="150">
        <f>BK179</f>
        <v>1781315.7</v>
      </c>
      <c r="K179" s="12"/>
      <c r="L179" s="147"/>
      <c r="M179" s="151"/>
      <c r="N179" s="152"/>
      <c r="O179" s="152"/>
      <c r="P179" s="153">
        <f>P180+P258+P406+P426+P513+P542</f>
        <v>1295.8311920000001</v>
      </c>
      <c r="Q179" s="152"/>
      <c r="R179" s="153">
        <f>R180+R258+R406+R426+R513+R542</f>
        <v>3.6099100000000002</v>
      </c>
      <c r="S179" s="152"/>
      <c r="T179" s="154">
        <f>T180+T258+T406+T426+T513+T542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148" t="s">
        <v>85</v>
      </c>
      <c r="AT179" s="155" t="s">
        <v>75</v>
      </c>
      <c r="AU179" s="155" t="s">
        <v>76</v>
      </c>
      <c r="AY179" s="148" t="s">
        <v>122</v>
      </c>
      <c r="BK179" s="156">
        <f>BK180+BK258+BK406+BK426+BK513+BK542</f>
        <v>1781315.7</v>
      </c>
    </row>
    <row r="180" s="12" customFormat="1" ht="22.8" customHeight="1">
      <c r="A180" s="12"/>
      <c r="B180" s="147"/>
      <c r="C180" s="12"/>
      <c r="D180" s="148" t="s">
        <v>75</v>
      </c>
      <c r="E180" s="157" t="s">
        <v>213</v>
      </c>
      <c r="F180" s="157" t="s">
        <v>214</v>
      </c>
      <c r="G180" s="12"/>
      <c r="H180" s="12"/>
      <c r="I180" s="12"/>
      <c r="J180" s="158">
        <f>BK180</f>
        <v>388338.41000000003</v>
      </c>
      <c r="K180" s="12"/>
      <c r="L180" s="147"/>
      <c r="M180" s="151"/>
      <c r="N180" s="152"/>
      <c r="O180" s="152"/>
      <c r="P180" s="153">
        <f>SUM(P181:P257)</f>
        <v>290.28772500000002</v>
      </c>
      <c r="Q180" s="152"/>
      <c r="R180" s="153">
        <f>SUM(R181:R257)</f>
        <v>0.6426099999999999</v>
      </c>
      <c r="S180" s="152"/>
      <c r="T180" s="154">
        <f>SUM(T181:T257)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148" t="s">
        <v>85</v>
      </c>
      <c r="AT180" s="155" t="s">
        <v>75</v>
      </c>
      <c r="AU180" s="155" t="s">
        <v>19</v>
      </c>
      <c r="AY180" s="148" t="s">
        <v>122</v>
      </c>
      <c r="BK180" s="156">
        <f>SUM(BK181:BK257)</f>
        <v>388338.41000000003</v>
      </c>
    </row>
    <row r="181" s="2" customFormat="1" ht="16.5" customHeight="1">
      <c r="A181" s="30"/>
      <c r="B181" s="159"/>
      <c r="C181" s="160" t="s">
        <v>193</v>
      </c>
      <c r="D181" s="160" t="s">
        <v>124</v>
      </c>
      <c r="E181" s="161" t="s">
        <v>215</v>
      </c>
      <c r="F181" s="162" t="s">
        <v>216</v>
      </c>
      <c r="G181" s="163" t="s">
        <v>186</v>
      </c>
      <c r="H181" s="164">
        <v>20</v>
      </c>
      <c r="I181" s="165">
        <v>284</v>
      </c>
      <c r="J181" s="165">
        <f>ROUND(I181*H181,2)</f>
        <v>5680</v>
      </c>
      <c r="K181" s="166"/>
      <c r="L181" s="31"/>
      <c r="M181" s="167" t="s">
        <v>1</v>
      </c>
      <c r="N181" s="168" t="s">
        <v>41</v>
      </c>
      <c r="O181" s="169">
        <v>0.36299999999999999</v>
      </c>
      <c r="P181" s="169">
        <f>O181*H181</f>
        <v>7.2599999999999998</v>
      </c>
      <c r="Q181" s="169">
        <v>0.00125</v>
      </c>
      <c r="R181" s="169">
        <f>Q181*H181</f>
        <v>0.025000000000000001</v>
      </c>
      <c r="S181" s="169">
        <v>0</v>
      </c>
      <c r="T181" s="170">
        <f>S181*H181</f>
        <v>0</v>
      </c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171" t="s">
        <v>193</v>
      </c>
      <c r="AT181" s="171" t="s">
        <v>124</v>
      </c>
      <c r="AU181" s="171" t="s">
        <v>85</v>
      </c>
      <c r="AY181" s="17" t="s">
        <v>122</v>
      </c>
      <c r="BE181" s="172">
        <f>IF(N181="základní",J181,0)</f>
        <v>5680</v>
      </c>
      <c r="BF181" s="172">
        <f>IF(N181="snížená",J181,0)</f>
        <v>0</v>
      </c>
      <c r="BG181" s="172">
        <f>IF(N181="zákl. přenesená",J181,0)</f>
        <v>0</v>
      </c>
      <c r="BH181" s="172">
        <f>IF(N181="sníž. přenesená",J181,0)</f>
        <v>0</v>
      </c>
      <c r="BI181" s="172">
        <f>IF(N181="nulová",J181,0)</f>
        <v>0</v>
      </c>
      <c r="BJ181" s="17" t="s">
        <v>19</v>
      </c>
      <c r="BK181" s="172">
        <f>ROUND(I181*H181,2)</f>
        <v>5680</v>
      </c>
      <c r="BL181" s="17" t="s">
        <v>193</v>
      </c>
      <c r="BM181" s="171" t="s">
        <v>217</v>
      </c>
    </row>
    <row r="182" s="13" customFormat="1">
      <c r="A182" s="13"/>
      <c r="B182" s="173"/>
      <c r="C182" s="13"/>
      <c r="D182" s="174" t="s">
        <v>130</v>
      </c>
      <c r="E182" s="175" t="s">
        <v>1</v>
      </c>
      <c r="F182" s="176" t="s">
        <v>218</v>
      </c>
      <c r="G182" s="13"/>
      <c r="H182" s="177">
        <v>20</v>
      </c>
      <c r="I182" s="13"/>
      <c r="J182" s="13"/>
      <c r="K182" s="13"/>
      <c r="L182" s="173"/>
      <c r="M182" s="178"/>
      <c r="N182" s="179"/>
      <c r="O182" s="179"/>
      <c r="P182" s="179"/>
      <c r="Q182" s="179"/>
      <c r="R182" s="179"/>
      <c r="S182" s="179"/>
      <c r="T182" s="180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175" t="s">
        <v>130</v>
      </c>
      <c r="AU182" s="175" t="s">
        <v>85</v>
      </c>
      <c r="AV182" s="13" t="s">
        <v>85</v>
      </c>
      <c r="AW182" s="13" t="s">
        <v>32</v>
      </c>
      <c r="AX182" s="13" t="s">
        <v>76</v>
      </c>
      <c r="AY182" s="175" t="s">
        <v>122</v>
      </c>
    </row>
    <row r="183" s="14" customFormat="1">
      <c r="A183" s="14"/>
      <c r="B183" s="181"/>
      <c r="C183" s="14"/>
      <c r="D183" s="174" t="s">
        <v>130</v>
      </c>
      <c r="E183" s="182" t="s">
        <v>1</v>
      </c>
      <c r="F183" s="183" t="s">
        <v>133</v>
      </c>
      <c r="G183" s="14"/>
      <c r="H183" s="184">
        <v>20</v>
      </c>
      <c r="I183" s="14"/>
      <c r="J183" s="14"/>
      <c r="K183" s="14"/>
      <c r="L183" s="181"/>
      <c r="M183" s="185"/>
      <c r="N183" s="186"/>
      <c r="O183" s="186"/>
      <c r="P183" s="186"/>
      <c r="Q183" s="186"/>
      <c r="R183" s="186"/>
      <c r="S183" s="186"/>
      <c r="T183" s="187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182" t="s">
        <v>130</v>
      </c>
      <c r="AU183" s="182" t="s">
        <v>85</v>
      </c>
      <c r="AV183" s="14" t="s">
        <v>128</v>
      </c>
      <c r="AW183" s="14" t="s">
        <v>32</v>
      </c>
      <c r="AX183" s="14" t="s">
        <v>19</v>
      </c>
      <c r="AY183" s="182" t="s">
        <v>122</v>
      </c>
    </row>
    <row r="184" s="2" customFormat="1" ht="16.5" customHeight="1">
      <c r="A184" s="30"/>
      <c r="B184" s="159"/>
      <c r="C184" s="160" t="s">
        <v>219</v>
      </c>
      <c r="D184" s="160" t="s">
        <v>124</v>
      </c>
      <c r="E184" s="161" t="s">
        <v>220</v>
      </c>
      <c r="F184" s="162" t="s">
        <v>221</v>
      </c>
      <c r="G184" s="163" t="s">
        <v>186</v>
      </c>
      <c r="H184" s="164">
        <v>37</v>
      </c>
      <c r="I184" s="165">
        <v>314</v>
      </c>
      <c r="J184" s="165">
        <f>ROUND(I184*H184,2)</f>
        <v>11618</v>
      </c>
      <c r="K184" s="166"/>
      <c r="L184" s="31"/>
      <c r="M184" s="167" t="s">
        <v>1</v>
      </c>
      <c r="N184" s="168" t="s">
        <v>41</v>
      </c>
      <c r="O184" s="169">
        <v>0.38300000000000001</v>
      </c>
      <c r="P184" s="169">
        <f>O184*H184</f>
        <v>14.170999999999999</v>
      </c>
      <c r="Q184" s="169">
        <v>0.0017600000000000001</v>
      </c>
      <c r="R184" s="169">
        <f>Q184*H184</f>
        <v>0.065119999999999997</v>
      </c>
      <c r="S184" s="169">
        <v>0</v>
      </c>
      <c r="T184" s="170">
        <f>S184*H184</f>
        <v>0</v>
      </c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R184" s="171" t="s">
        <v>193</v>
      </c>
      <c r="AT184" s="171" t="s">
        <v>124</v>
      </c>
      <c r="AU184" s="171" t="s">
        <v>85</v>
      </c>
      <c r="AY184" s="17" t="s">
        <v>122</v>
      </c>
      <c r="BE184" s="172">
        <f>IF(N184="základní",J184,0)</f>
        <v>11618</v>
      </c>
      <c r="BF184" s="172">
        <f>IF(N184="snížená",J184,0)</f>
        <v>0</v>
      </c>
      <c r="BG184" s="172">
        <f>IF(N184="zákl. přenesená",J184,0)</f>
        <v>0</v>
      </c>
      <c r="BH184" s="172">
        <f>IF(N184="sníž. přenesená",J184,0)</f>
        <v>0</v>
      </c>
      <c r="BI184" s="172">
        <f>IF(N184="nulová",J184,0)</f>
        <v>0</v>
      </c>
      <c r="BJ184" s="17" t="s">
        <v>19</v>
      </c>
      <c r="BK184" s="172">
        <f>ROUND(I184*H184,2)</f>
        <v>11618</v>
      </c>
      <c r="BL184" s="17" t="s">
        <v>193</v>
      </c>
      <c r="BM184" s="171" t="s">
        <v>222</v>
      </c>
    </row>
    <row r="185" s="13" customFormat="1">
      <c r="A185" s="13"/>
      <c r="B185" s="173"/>
      <c r="C185" s="13"/>
      <c r="D185" s="174" t="s">
        <v>130</v>
      </c>
      <c r="E185" s="175" t="s">
        <v>1</v>
      </c>
      <c r="F185" s="176" t="s">
        <v>223</v>
      </c>
      <c r="G185" s="13"/>
      <c r="H185" s="177">
        <v>37</v>
      </c>
      <c r="I185" s="13"/>
      <c r="J185" s="13"/>
      <c r="K185" s="13"/>
      <c r="L185" s="173"/>
      <c r="M185" s="178"/>
      <c r="N185" s="179"/>
      <c r="O185" s="179"/>
      <c r="P185" s="179"/>
      <c r="Q185" s="179"/>
      <c r="R185" s="179"/>
      <c r="S185" s="179"/>
      <c r="T185" s="180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175" t="s">
        <v>130</v>
      </c>
      <c r="AU185" s="175" t="s">
        <v>85</v>
      </c>
      <c r="AV185" s="13" t="s">
        <v>85</v>
      </c>
      <c r="AW185" s="13" t="s">
        <v>32</v>
      </c>
      <c r="AX185" s="13" t="s">
        <v>76</v>
      </c>
      <c r="AY185" s="175" t="s">
        <v>122</v>
      </c>
    </row>
    <row r="186" s="14" customFormat="1">
      <c r="A186" s="14"/>
      <c r="B186" s="181"/>
      <c r="C186" s="14"/>
      <c r="D186" s="174" t="s">
        <v>130</v>
      </c>
      <c r="E186" s="182" t="s">
        <v>1</v>
      </c>
      <c r="F186" s="183" t="s">
        <v>133</v>
      </c>
      <c r="G186" s="14"/>
      <c r="H186" s="184">
        <v>37</v>
      </c>
      <c r="I186" s="14"/>
      <c r="J186" s="14"/>
      <c r="K186" s="14"/>
      <c r="L186" s="181"/>
      <c r="M186" s="185"/>
      <c r="N186" s="186"/>
      <c r="O186" s="186"/>
      <c r="P186" s="186"/>
      <c r="Q186" s="186"/>
      <c r="R186" s="186"/>
      <c r="S186" s="186"/>
      <c r="T186" s="187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182" t="s">
        <v>130</v>
      </c>
      <c r="AU186" s="182" t="s">
        <v>85</v>
      </c>
      <c r="AV186" s="14" t="s">
        <v>128</v>
      </c>
      <c r="AW186" s="14" t="s">
        <v>32</v>
      </c>
      <c r="AX186" s="14" t="s">
        <v>19</v>
      </c>
      <c r="AY186" s="182" t="s">
        <v>122</v>
      </c>
    </row>
    <row r="187" s="2" customFormat="1" ht="16.5" customHeight="1">
      <c r="A187" s="30"/>
      <c r="B187" s="159"/>
      <c r="C187" s="160" t="s">
        <v>224</v>
      </c>
      <c r="D187" s="160" t="s">
        <v>124</v>
      </c>
      <c r="E187" s="161" t="s">
        <v>225</v>
      </c>
      <c r="F187" s="162" t="s">
        <v>226</v>
      </c>
      <c r="G187" s="163" t="s">
        <v>186</v>
      </c>
      <c r="H187" s="164">
        <v>80</v>
      </c>
      <c r="I187" s="165">
        <v>417</v>
      </c>
      <c r="J187" s="165">
        <f>ROUND(I187*H187,2)</f>
        <v>33360</v>
      </c>
      <c r="K187" s="166"/>
      <c r="L187" s="31"/>
      <c r="M187" s="167" t="s">
        <v>1</v>
      </c>
      <c r="N187" s="168" t="s">
        <v>41</v>
      </c>
      <c r="O187" s="169">
        <v>0.40400000000000003</v>
      </c>
      <c r="P187" s="169">
        <f>O187*H187</f>
        <v>32.32</v>
      </c>
      <c r="Q187" s="169">
        <v>0.0027699999999999999</v>
      </c>
      <c r="R187" s="169">
        <f>Q187*H187</f>
        <v>0.22159999999999999</v>
      </c>
      <c r="S187" s="169">
        <v>0</v>
      </c>
      <c r="T187" s="170">
        <f>S187*H187</f>
        <v>0</v>
      </c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R187" s="171" t="s">
        <v>193</v>
      </c>
      <c r="AT187" s="171" t="s">
        <v>124</v>
      </c>
      <c r="AU187" s="171" t="s">
        <v>85</v>
      </c>
      <c r="AY187" s="17" t="s">
        <v>122</v>
      </c>
      <c r="BE187" s="172">
        <f>IF(N187="základní",J187,0)</f>
        <v>33360</v>
      </c>
      <c r="BF187" s="172">
        <f>IF(N187="snížená",J187,0)</f>
        <v>0</v>
      </c>
      <c r="BG187" s="172">
        <f>IF(N187="zákl. přenesená",J187,0)</f>
        <v>0</v>
      </c>
      <c r="BH187" s="172">
        <f>IF(N187="sníž. přenesená",J187,0)</f>
        <v>0</v>
      </c>
      <c r="BI187" s="172">
        <f>IF(N187="nulová",J187,0)</f>
        <v>0</v>
      </c>
      <c r="BJ187" s="17" t="s">
        <v>19</v>
      </c>
      <c r="BK187" s="172">
        <f>ROUND(I187*H187,2)</f>
        <v>33360</v>
      </c>
      <c r="BL187" s="17" t="s">
        <v>193</v>
      </c>
      <c r="BM187" s="171" t="s">
        <v>227</v>
      </c>
    </row>
    <row r="188" s="13" customFormat="1">
      <c r="A188" s="13"/>
      <c r="B188" s="173"/>
      <c r="C188" s="13"/>
      <c r="D188" s="174" t="s">
        <v>130</v>
      </c>
      <c r="E188" s="175" t="s">
        <v>1</v>
      </c>
      <c r="F188" s="176" t="s">
        <v>228</v>
      </c>
      <c r="G188" s="13"/>
      <c r="H188" s="177">
        <v>80</v>
      </c>
      <c r="I188" s="13"/>
      <c r="J188" s="13"/>
      <c r="K188" s="13"/>
      <c r="L188" s="173"/>
      <c r="M188" s="178"/>
      <c r="N188" s="179"/>
      <c r="O188" s="179"/>
      <c r="P188" s="179"/>
      <c r="Q188" s="179"/>
      <c r="R188" s="179"/>
      <c r="S188" s="179"/>
      <c r="T188" s="180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175" t="s">
        <v>130</v>
      </c>
      <c r="AU188" s="175" t="s">
        <v>85</v>
      </c>
      <c r="AV188" s="13" t="s">
        <v>85</v>
      </c>
      <c r="AW188" s="13" t="s">
        <v>32</v>
      </c>
      <c r="AX188" s="13" t="s">
        <v>76</v>
      </c>
      <c r="AY188" s="175" t="s">
        <v>122</v>
      </c>
    </row>
    <row r="189" s="14" customFormat="1">
      <c r="A189" s="14"/>
      <c r="B189" s="181"/>
      <c r="C189" s="14"/>
      <c r="D189" s="174" t="s">
        <v>130</v>
      </c>
      <c r="E189" s="182" t="s">
        <v>1</v>
      </c>
      <c r="F189" s="183" t="s">
        <v>133</v>
      </c>
      <c r="G189" s="14"/>
      <c r="H189" s="184">
        <v>80</v>
      </c>
      <c r="I189" s="14"/>
      <c r="J189" s="14"/>
      <c r="K189" s="14"/>
      <c r="L189" s="181"/>
      <c r="M189" s="185"/>
      <c r="N189" s="186"/>
      <c r="O189" s="186"/>
      <c r="P189" s="186"/>
      <c r="Q189" s="186"/>
      <c r="R189" s="186"/>
      <c r="S189" s="186"/>
      <c r="T189" s="187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182" t="s">
        <v>130</v>
      </c>
      <c r="AU189" s="182" t="s">
        <v>85</v>
      </c>
      <c r="AV189" s="14" t="s">
        <v>128</v>
      </c>
      <c r="AW189" s="14" t="s">
        <v>32</v>
      </c>
      <c r="AX189" s="14" t="s">
        <v>19</v>
      </c>
      <c r="AY189" s="182" t="s">
        <v>122</v>
      </c>
    </row>
    <row r="190" s="2" customFormat="1" ht="21.75" customHeight="1">
      <c r="A190" s="30"/>
      <c r="B190" s="159"/>
      <c r="C190" s="160" t="s">
        <v>229</v>
      </c>
      <c r="D190" s="160" t="s">
        <v>124</v>
      </c>
      <c r="E190" s="161" t="s">
        <v>230</v>
      </c>
      <c r="F190" s="162" t="s">
        <v>231</v>
      </c>
      <c r="G190" s="163" t="s">
        <v>186</v>
      </c>
      <c r="H190" s="164">
        <v>18</v>
      </c>
      <c r="I190" s="165">
        <v>438</v>
      </c>
      <c r="J190" s="165">
        <f>ROUND(I190*H190,2)</f>
        <v>7884</v>
      </c>
      <c r="K190" s="166"/>
      <c r="L190" s="31"/>
      <c r="M190" s="167" t="s">
        <v>1</v>
      </c>
      <c r="N190" s="168" t="s">
        <v>41</v>
      </c>
      <c r="O190" s="169">
        <v>0.42999999999999999</v>
      </c>
      <c r="P190" s="169">
        <f>O190*H190</f>
        <v>7.7400000000000002</v>
      </c>
      <c r="Q190" s="169">
        <v>0.00032000000000000003</v>
      </c>
      <c r="R190" s="169">
        <f>Q190*H190</f>
        <v>0.0057600000000000004</v>
      </c>
      <c r="S190" s="169">
        <v>0</v>
      </c>
      <c r="T190" s="170">
        <f>S190*H190</f>
        <v>0</v>
      </c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R190" s="171" t="s">
        <v>193</v>
      </c>
      <c r="AT190" s="171" t="s">
        <v>124</v>
      </c>
      <c r="AU190" s="171" t="s">
        <v>85</v>
      </c>
      <c r="AY190" s="17" t="s">
        <v>122</v>
      </c>
      <c r="BE190" s="172">
        <f>IF(N190="základní",J190,0)</f>
        <v>7884</v>
      </c>
      <c r="BF190" s="172">
        <f>IF(N190="snížená",J190,0)</f>
        <v>0</v>
      </c>
      <c r="BG190" s="172">
        <f>IF(N190="zákl. přenesená",J190,0)</f>
        <v>0</v>
      </c>
      <c r="BH190" s="172">
        <f>IF(N190="sníž. přenesená",J190,0)</f>
        <v>0</v>
      </c>
      <c r="BI190" s="172">
        <f>IF(N190="nulová",J190,0)</f>
        <v>0</v>
      </c>
      <c r="BJ190" s="17" t="s">
        <v>19</v>
      </c>
      <c r="BK190" s="172">
        <f>ROUND(I190*H190,2)</f>
        <v>7884</v>
      </c>
      <c r="BL190" s="17" t="s">
        <v>193</v>
      </c>
      <c r="BM190" s="171" t="s">
        <v>232</v>
      </c>
    </row>
    <row r="191" s="13" customFormat="1">
      <c r="A191" s="13"/>
      <c r="B191" s="173"/>
      <c r="C191" s="13"/>
      <c r="D191" s="174" t="s">
        <v>130</v>
      </c>
      <c r="E191" s="175" t="s">
        <v>1</v>
      </c>
      <c r="F191" s="176" t="s">
        <v>233</v>
      </c>
      <c r="G191" s="13"/>
      <c r="H191" s="177">
        <v>18</v>
      </c>
      <c r="I191" s="13"/>
      <c r="J191" s="13"/>
      <c r="K191" s="13"/>
      <c r="L191" s="173"/>
      <c r="M191" s="178"/>
      <c r="N191" s="179"/>
      <c r="O191" s="179"/>
      <c r="P191" s="179"/>
      <c r="Q191" s="179"/>
      <c r="R191" s="179"/>
      <c r="S191" s="179"/>
      <c r="T191" s="180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175" t="s">
        <v>130</v>
      </c>
      <c r="AU191" s="175" t="s">
        <v>85</v>
      </c>
      <c r="AV191" s="13" t="s">
        <v>85</v>
      </c>
      <c r="AW191" s="13" t="s">
        <v>32</v>
      </c>
      <c r="AX191" s="13" t="s">
        <v>76</v>
      </c>
      <c r="AY191" s="175" t="s">
        <v>122</v>
      </c>
    </row>
    <row r="192" s="14" customFormat="1">
      <c r="A192" s="14"/>
      <c r="B192" s="181"/>
      <c r="C192" s="14"/>
      <c r="D192" s="174" t="s">
        <v>130</v>
      </c>
      <c r="E192" s="182" t="s">
        <v>1</v>
      </c>
      <c r="F192" s="183" t="s">
        <v>133</v>
      </c>
      <c r="G192" s="14"/>
      <c r="H192" s="184">
        <v>18</v>
      </c>
      <c r="I192" s="14"/>
      <c r="J192" s="14"/>
      <c r="K192" s="14"/>
      <c r="L192" s="181"/>
      <c r="M192" s="185"/>
      <c r="N192" s="186"/>
      <c r="O192" s="186"/>
      <c r="P192" s="186"/>
      <c r="Q192" s="186"/>
      <c r="R192" s="186"/>
      <c r="S192" s="186"/>
      <c r="T192" s="187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182" t="s">
        <v>130</v>
      </c>
      <c r="AU192" s="182" t="s">
        <v>85</v>
      </c>
      <c r="AV192" s="14" t="s">
        <v>128</v>
      </c>
      <c r="AW192" s="14" t="s">
        <v>32</v>
      </c>
      <c r="AX192" s="14" t="s">
        <v>19</v>
      </c>
      <c r="AY192" s="182" t="s">
        <v>122</v>
      </c>
    </row>
    <row r="193" s="2" customFormat="1" ht="21.75" customHeight="1">
      <c r="A193" s="30"/>
      <c r="B193" s="159"/>
      <c r="C193" s="160" t="s">
        <v>234</v>
      </c>
      <c r="D193" s="160" t="s">
        <v>124</v>
      </c>
      <c r="E193" s="161" t="s">
        <v>235</v>
      </c>
      <c r="F193" s="162" t="s">
        <v>236</v>
      </c>
      <c r="G193" s="163" t="s">
        <v>186</v>
      </c>
      <c r="H193" s="164">
        <v>102</v>
      </c>
      <c r="I193" s="165">
        <v>488</v>
      </c>
      <c r="J193" s="165">
        <f>ROUND(I193*H193,2)</f>
        <v>49776</v>
      </c>
      <c r="K193" s="166"/>
      <c r="L193" s="31"/>
      <c r="M193" s="167" t="s">
        <v>1</v>
      </c>
      <c r="N193" s="168" t="s">
        <v>41</v>
      </c>
      <c r="O193" s="169">
        <v>0.46999999999999997</v>
      </c>
      <c r="P193" s="169">
        <f>O193*H193</f>
        <v>47.939999999999998</v>
      </c>
      <c r="Q193" s="169">
        <v>0.00042999999999999999</v>
      </c>
      <c r="R193" s="169">
        <f>Q193*H193</f>
        <v>0.043859999999999996</v>
      </c>
      <c r="S193" s="169">
        <v>0</v>
      </c>
      <c r="T193" s="170">
        <f>S193*H193</f>
        <v>0</v>
      </c>
      <c r="U193" s="30"/>
      <c r="V193" s="30"/>
      <c r="W193" s="30"/>
      <c r="X193" s="30"/>
      <c r="Y193" s="30"/>
      <c r="Z193" s="30"/>
      <c r="AA193" s="30"/>
      <c r="AB193" s="30"/>
      <c r="AC193" s="30"/>
      <c r="AD193" s="30"/>
      <c r="AE193" s="30"/>
      <c r="AR193" s="171" t="s">
        <v>193</v>
      </c>
      <c r="AT193" s="171" t="s">
        <v>124</v>
      </c>
      <c r="AU193" s="171" t="s">
        <v>85</v>
      </c>
      <c r="AY193" s="17" t="s">
        <v>122</v>
      </c>
      <c r="BE193" s="172">
        <f>IF(N193="základní",J193,0)</f>
        <v>49776</v>
      </c>
      <c r="BF193" s="172">
        <f>IF(N193="snížená",J193,0)</f>
        <v>0</v>
      </c>
      <c r="BG193" s="172">
        <f>IF(N193="zákl. přenesená",J193,0)</f>
        <v>0</v>
      </c>
      <c r="BH193" s="172">
        <f>IF(N193="sníž. přenesená",J193,0)</f>
        <v>0</v>
      </c>
      <c r="BI193" s="172">
        <f>IF(N193="nulová",J193,0)</f>
        <v>0</v>
      </c>
      <c r="BJ193" s="17" t="s">
        <v>19</v>
      </c>
      <c r="BK193" s="172">
        <f>ROUND(I193*H193,2)</f>
        <v>49776</v>
      </c>
      <c r="BL193" s="17" t="s">
        <v>193</v>
      </c>
      <c r="BM193" s="171" t="s">
        <v>237</v>
      </c>
    </row>
    <row r="194" s="13" customFormat="1">
      <c r="A194" s="13"/>
      <c r="B194" s="173"/>
      <c r="C194" s="13"/>
      <c r="D194" s="174" t="s">
        <v>130</v>
      </c>
      <c r="E194" s="175" t="s">
        <v>1</v>
      </c>
      <c r="F194" s="176" t="s">
        <v>238</v>
      </c>
      <c r="G194" s="13"/>
      <c r="H194" s="177">
        <v>102</v>
      </c>
      <c r="I194" s="13"/>
      <c r="J194" s="13"/>
      <c r="K194" s="13"/>
      <c r="L194" s="173"/>
      <c r="M194" s="178"/>
      <c r="N194" s="179"/>
      <c r="O194" s="179"/>
      <c r="P194" s="179"/>
      <c r="Q194" s="179"/>
      <c r="R194" s="179"/>
      <c r="S194" s="179"/>
      <c r="T194" s="180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175" t="s">
        <v>130</v>
      </c>
      <c r="AU194" s="175" t="s">
        <v>85</v>
      </c>
      <c r="AV194" s="13" t="s">
        <v>85</v>
      </c>
      <c r="AW194" s="13" t="s">
        <v>32</v>
      </c>
      <c r="AX194" s="13" t="s">
        <v>76</v>
      </c>
      <c r="AY194" s="175" t="s">
        <v>122</v>
      </c>
    </row>
    <row r="195" s="14" customFormat="1">
      <c r="A195" s="14"/>
      <c r="B195" s="181"/>
      <c r="C195" s="14"/>
      <c r="D195" s="174" t="s">
        <v>130</v>
      </c>
      <c r="E195" s="182" t="s">
        <v>1</v>
      </c>
      <c r="F195" s="183" t="s">
        <v>133</v>
      </c>
      <c r="G195" s="14"/>
      <c r="H195" s="184">
        <v>102</v>
      </c>
      <c r="I195" s="14"/>
      <c r="J195" s="14"/>
      <c r="K195" s="14"/>
      <c r="L195" s="181"/>
      <c r="M195" s="185"/>
      <c r="N195" s="186"/>
      <c r="O195" s="186"/>
      <c r="P195" s="186"/>
      <c r="Q195" s="186"/>
      <c r="R195" s="186"/>
      <c r="S195" s="186"/>
      <c r="T195" s="187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182" t="s">
        <v>130</v>
      </c>
      <c r="AU195" s="182" t="s">
        <v>85</v>
      </c>
      <c r="AV195" s="14" t="s">
        <v>128</v>
      </c>
      <c r="AW195" s="14" t="s">
        <v>32</v>
      </c>
      <c r="AX195" s="14" t="s">
        <v>19</v>
      </c>
      <c r="AY195" s="182" t="s">
        <v>122</v>
      </c>
    </row>
    <row r="196" s="2" customFormat="1" ht="21.75" customHeight="1">
      <c r="A196" s="30"/>
      <c r="B196" s="159"/>
      <c r="C196" s="160" t="s">
        <v>7</v>
      </c>
      <c r="D196" s="160" t="s">
        <v>124</v>
      </c>
      <c r="E196" s="161" t="s">
        <v>239</v>
      </c>
      <c r="F196" s="162" t="s">
        <v>240</v>
      </c>
      <c r="G196" s="163" t="s">
        <v>186</v>
      </c>
      <c r="H196" s="164">
        <v>31</v>
      </c>
      <c r="I196" s="165">
        <v>637</v>
      </c>
      <c r="J196" s="165">
        <f>ROUND(I196*H196,2)</f>
        <v>19747</v>
      </c>
      <c r="K196" s="166"/>
      <c r="L196" s="31"/>
      <c r="M196" s="167" t="s">
        <v>1</v>
      </c>
      <c r="N196" s="168" t="s">
        <v>41</v>
      </c>
      <c r="O196" s="169">
        <v>0.5</v>
      </c>
      <c r="P196" s="169">
        <f>O196*H196</f>
        <v>15.5</v>
      </c>
      <c r="Q196" s="169">
        <v>0.00088999999999999995</v>
      </c>
      <c r="R196" s="169">
        <f>Q196*H196</f>
        <v>0.02759</v>
      </c>
      <c r="S196" s="169">
        <v>0</v>
      </c>
      <c r="T196" s="170">
        <f>S196*H196</f>
        <v>0</v>
      </c>
      <c r="U196" s="30"/>
      <c r="V196" s="30"/>
      <c r="W196" s="30"/>
      <c r="X196" s="30"/>
      <c r="Y196" s="30"/>
      <c r="Z196" s="30"/>
      <c r="AA196" s="30"/>
      <c r="AB196" s="30"/>
      <c r="AC196" s="30"/>
      <c r="AD196" s="30"/>
      <c r="AE196" s="30"/>
      <c r="AR196" s="171" t="s">
        <v>193</v>
      </c>
      <c r="AT196" s="171" t="s">
        <v>124</v>
      </c>
      <c r="AU196" s="171" t="s">
        <v>85</v>
      </c>
      <c r="AY196" s="17" t="s">
        <v>122</v>
      </c>
      <c r="BE196" s="172">
        <f>IF(N196="základní",J196,0)</f>
        <v>19747</v>
      </c>
      <c r="BF196" s="172">
        <f>IF(N196="snížená",J196,0)</f>
        <v>0</v>
      </c>
      <c r="BG196" s="172">
        <f>IF(N196="zákl. přenesená",J196,0)</f>
        <v>0</v>
      </c>
      <c r="BH196" s="172">
        <f>IF(N196="sníž. přenesená",J196,0)</f>
        <v>0</v>
      </c>
      <c r="BI196" s="172">
        <f>IF(N196="nulová",J196,0)</f>
        <v>0</v>
      </c>
      <c r="BJ196" s="17" t="s">
        <v>19</v>
      </c>
      <c r="BK196" s="172">
        <f>ROUND(I196*H196,2)</f>
        <v>19747</v>
      </c>
      <c r="BL196" s="17" t="s">
        <v>193</v>
      </c>
      <c r="BM196" s="171" t="s">
        <v>241</v>
      </c>
    </row>
    <row r="197" s="13" customFormat="1">
      <c r="A197" s="13"/>
      <c r="B197" s="173"/>
      <c r="C197" s="13"/>
      <c r="D197" s="174" t="s">
        <v>130</v>
      </c>
      <c r="E197" s="175" t="s">
        <v>1</v>
      </c>
      <c r="F197" s="176" t="s">
        <v>242</v>
      </c>
      <c r="G197" s="13"/>
      <c r="H197" s="177">
        <v>31</v>
      </c>
      <c r="I197" s="13"/>
      <c r="J197" s="13"/>
      <c r="K197" s="13"/>
      <c r="L197" s="173"/>
      <c r="M197" s="178"/>
      <c r="N197" s="179"/>
      <c r="O197" s="179"/>
      <c r="P197" s="179"/>
      <c r="Q197" s="179"/>
      <c r="R197" s="179"/>
      <c r="S197" s="179"/>
      <c r="T197" s="180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175" t="s">
        <v>130</v>
      </c>
      <c r="AU197" s="175" t="s">
        <v>85</v>
      </c>
      <c r="AV197" s="13" t="s">
        <v>85</v>
      </c>
      <c r="AW197" s="13" t="s">
        <v>32</v>
      </c>
      <c r="AX197" s="13" t="s">
        <v>76</v>
      </c>
      <c r="AY197" s="175" t="s">
        <v>122</v>
      </c>
    </row>
    <row r="198" s="14" customFormat="1">
      <c r="A198" s="14"/>
      <c r="B198" s="181"/>
      <c r="C198" s="14"/>
      <c r="D198" s="174" t="s">
        <v>130</v>
      </c>
      <c r="E198" s="182" t="s">
        <v>1</v>
      </c>
      <c r="F198" s="183" t="s">
        <v>133</v>
      </c>
      <c r="G198" s="14"/>
      <c r="H198" s="184">
        <v>31</v>
      </c>
      <c r="I198" s="14"/>
      <c r="J198" s="14"/>
      <c r="K198" s="14"/>
      <c r="L198" s="181"/>
      <c r="M198" s="185"/>
      <c r="N198" s="186"/>
      <c r="O198" s="186"/>
      <c r="P198" s="186"/>
      <c r="Q198" s="186"/>
      <c r="R198" s="186"/>
      <c r="S198" s="186"/>
      <c r="T198" s="187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182" t="s">
        <v>130</v>
      </c>
      <c r="AU198" s="182" t="s">
        <v>85</v>
      </c>
      <c r="AV198" s="14" t="s">
        <v>128</v>
      </c>
      <c r="AW198" s="14" t="s">
        <v>32</v>
      </c>
      <c r="AX198" s="14" t="s">
        <v>19</v>
      </c>
      <c r="AY198" s="182" t="s">
        <v>122</v>
      </c>
    </row>
    <row r="199" s="2" customFormat="1" ht="21.75" customHeight="1">
      <c r="A199" s="30"/>
      <c r="B199" s="159"/>
      <c r="C199" s="160" t="s">
        <v>243</v>
      </c>
      <c r="D199" s="160" t="s">
        <v>124</v>
      </c>
      <c r="E199" s="161" t="s">
        <v>244</v>
      </c>
      <c r="F199" s="162" t="s">
        <v>245</v>
      </c>
      <c r="G199" s="163" t="s">
        <v>186</v>
      </c>
      <c r="H199" s="164">
        <v>15</v>
      </c>
      <c r="I199" s="165">
        <v>1180</v>
      </c>
      <c r="J199" s="165">
        <f>ROUND(I199*H199,2)</f>
        <v>17700</v>
      </c>
      <c r="K199" s="166"/>
      <c r="L199" s="31"/>
      <c r="M199" s="167" t="s">
        <v>1</v>
      </c>
      <c r="N199" s="168" t="s">
        <v>41</v>
      </c>
      <c r="O199" s="169">
        <v>1.1000000000000001</v>
      </c>
      <c r="P199" s="169">
        <f>O199*H199</f>
        <v>16.5</v>
      </c>
      <c r="Q199" s="169">
        <v>0.00172</v>
      </c>
      <c r="R199" s="169">
        <f>Q199*H199</f>
        <v>0.0258</v>
      </c>
      <c r="S199" s="169">
        <v>0</v>
      </c>
      <c r="T199" s="170">
        <f>S199*H199</f>
        <v>0</v>
      </c>
      <c r="U199" s="30"/>
      <c r="V199" s="30"/>
      <c r="W199" s="30"/>
      <c r="X199" s="30"/>
      <c r="Y199" s="30"/>
      <c r="Z199" s="30"/>
      <c r="AA199" s="30"/>
      <c r="AB199" s="30"/>
      <c r="AC199" s="30"/>
      <c r="AD199" s="30"/>
      <c r="AE199" s="30"/>
      <c r="AR199" s="171" t="s">
        <v>193</v>
      </c>
      <c r="AT199" s="171" t="s">
        <v>124</v>
      </c>
      <c r="AU199" s="171" t="s">
        <v>85</v>
      </c>
      <c r="AY199" s="17" t="s">
        <v>122</v>
      </c>
      <c r="BE199" s="172">
        <f>IF(N199="základní",J199,0)</f>
        <v>17700</v>
      </c>
      <c r="BF199" s="172">
        <f>IF(N199="snížená",J199,0)</f>
        <v>0</v>
      </c>
      <c r="BG199" s="172">
        <f>IF(N199="zákl. přenesená",J199,0)</f>
        <v>0</v>
      </c>
      <c r="BH199" s="172">
        <f>IF(N199="sníž. přenesená",J199,0)</f>
        <v>0</v>
      </c>
      <c r="BI199" s="172">
        <f>IF(N199="nulová",J199,0)</f>
        <v>0</v>
      </c>
      <c r="BJ199" s="17" t="s">
        <v>19</v>
      </c>
      <c r="BK199" s="172">
        <f>ROUND(I199*H199,2)</f>
        <v>17700</v>
      </c>
      <c r="BL199" s="17" t="s">
        <v>193</v>
      </c>
      <c r="BM199" s="171" t="s">
        <v>246</v>
      </c>
    </row>
    <row r="200" s="13" customFormat="1">
      <c r="A200" s="13"/>
      <c r="B200" s="173"/>
      <c r="C200" s="13"/>
      <c r="D200" s="174" t="s">
        <v>130</v>
      </c>
      <c r="E200" s="175" t="s">
        <v>1</v>
      </c>
      <c r="F200" s="176" t="s">
        <v>247</v>
      </c>
      <c r="G200" s="13"/>
      <c r="H200" s="177">
        <v>15</v>
      </c>
      <c r="I200" s="13"/>
      <c r="J200" s="13"/>
      <c r="K200" s="13"/>
      <c r="L200" s="173"/>
      <c r="M200" s="178"/>
      <c r="N200" s="179"/>
      <c r="O200" s="179"/>
      <c r="P200" s="179"/>
      <c r="Q200" s="179"/>
      <c r="R200" s="179"/>
      <c r="S200" s="179"/>
      <c r="T200" s="180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175" t="s">
        <v>130</v>
      </c>
      <c r="AU200" s="175" t="s">
        <v>85</v>
      </c>
      <c r="AV200" s="13" t="s">
        <v>85</v>
      </c>
      <c r="AW200" s="13" t="s">
        <v>32</v>
      </c>
      <c r="AX200" s="13" t="s">
        <v>76</v>
      </c>
      <c r="AY200" s="175" t="s">
        <v>122</v>
      </c>
    </row>
    <row r="201" s="14" customFormat="1">
      <c r="A201" s="14"/>
      <c r="B201" s="181"/>
      <c r="C201" s="14"/>
      <c r="D201" s="174" t="s">
        <v>130</v>
      </c>
      <c r="E201" s="182" t="s">
        <v>1</v>
      </c>
      <c r="F201" s="183" t="s">
        <v>133</v>
      </c>
      <c r="G201" s="14"/>
      <c r="H201" s="184">
        <v>15</v>
      </c>
      <c r="I201" s="14"/>
      <c r="J201" s="14"/>
      <c r="K201" s="14"/>
      <c r="L201" s="181"/>
      <c r="M201" s="185"/>
      <c r="N201" s="186"/>
      <c r="O201" s="186"/>
      <c r="P201" s="186"/>
      <c r="Q201" s="186"/>
      <c r="R201" s="186"/>
      <c r="S201" s="186"/>
      <c r="T201" s="187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182" t="s">
        <v>130</v>
      </c>
      <c r="AU201" s="182" t="s">
        <v>85</v>
      </c>
      <c r="AV201" s="14" t="s">
        <v>128</v>
      </c>
      <c r="AW201" s="14" t="s">
        <v>32</v>
      </c>
      <c r="AX201" s="14" t="s">
        <v>19</v>
      </c>
      <c r="AY201" s="182" t="s">
        <v>122</v>
      </c>
    </row>
    <row r="202" s="2" customFormat="1" ht="21.75" customHeight="1">
      <c r="A202" s="30"/>
      <c r="B202" s="159"/>
      <c r="C202" s="160" t="s">
        <v>248</v>
      </c>
      <c r="D202" s="160" t="s">
        <v>124</v>
      </c>
      <c r="E202" s="161" t="s">
        <v>249</v>
      </c>
      <c r="F202" s="162" t="s">
        <v>250</v>
      </c>
      <c r="G202" s="163" t="s">
        <v>186</v>
      </c>
      <c r="H202" s="164">
        <v>28</v>
      </c>
      <c r="I202" s="165">
        <v>758</v>
      </c>
      <c r="J202" s="165">
        <f>ROUND(I202*H202,2)</f>
        <v>21224</v>
      </c>
      <c r="K202" s="166"/>
      <c r="L202" s="31"/>
      <c r="M202" s="167" t="s">
        <v>1</v>
      </c>
      <c r="N202" s="168" t="s">
        <v>41</v>
      </c>
      <c r="O202" s="169">
        <v>0.70999999999999996</v>
      </c>
      <c r="P202" s="169">
        <f>O202*H202</f>
        <v>19.879999999999999</v>
      </c>
      <c r="Q202" s="169">
        <v>0.00089999999999999998</v>
      </c>
      <c r="R202" s="169">
        <f>Q202*H202</f>
        <v>0.0252</v>
      </c>
      <c r="S202" s="169">
        <v>0</v>
      </c>
      <c r="T202" s="170">
        <f>S202*H202</f>
        <v>0</v>
      </c>
      <c r="U202" s="30"/>
      <c r="V202" s="30"/>
      <c r="W202" s="30"/>
      <c r="X202" s="30"/>
      <c r="Y202" s="30"/>
      <c r="Z202" s="30"/>
      <c r="AA202" s="30"/>
      <c r="AB202" s="30"/>
      <c r="AC202" s="30"/>
      <c r="AD202" s="30"/>
      <c r="AE202" s="30"/>
      <c r="AR202" s="171" t="s">
        <v>193</v>
      </c>
      <c r="AT202" s="171" t="s">
        <v>124</v>
      </c>
      <c r="AU202" s="171" t="s">
        <v>85</v>
      </c>
      <c r="AY202" s="17" t="s">
        <v>122</v>
      </c>
      <c r="BE202" s="172">
        <f>IF(N202="základní",J202,0)</f>
        <v>21224</v>
      </c>
      <c r="BF202" s="172">
        <f>IF(N202="snížená",J202,0)</f>
        <v>0</v>
      </c>
      <c r="BG202" s="172">
        <f>IF(N202="zákl. přenesená",J202,0)</f>
        <v>0</v>
      </c>
      <c r="BH202" s="172">
        <f>IF(N202="sníž. přenesená",J202,0)</f>
        <v>0</v>
      </c>
      <c r="BI202" s="172">
        <f>IF(N202="nulová",J202,0)</f>
        <v>0</v>
      </c>
      <c r="BJ202" s="17" t="s">
        <v>19</v>
      </c>
      <c r="BK202" s="172">
        <f>ROUND(I202*H202,2)</f>
        <v>21224</v>
      </c>
      <c r="BL202" s="17" t="s">
        <v>193</v>
      </c>
      <c r="BM202" s="171" t="s">
        <v>251</v>
      </c>
    </row>
    <row r="203" s="13" customFormat="1">
      <c r="A203" s="13"/>
      <c r="B203" s="173"/>
      <c r="C203" s="13"/>
      <c r="D203" s="174" t="s">
        <v>130</v>
      </c>
      <c r="E203" s="175" t="s">
        <v>1</v>
      </c>
      <c r="F203" s="176" t="s">
        <v>252</v>
      </c>
      <c r="G203" s="13"/>
      <c r="H203" s="177">
        <v>28</v>
      </c>
      <c r="I203" s="13"/>
      <c r="J203" s="13"/>
      <c r="K203" s="13"/>
      <c r="L203" s="173"/>
      <c r="M203" s="178"/>
      <c r="N203" s="179"/>
      <c r="O203" s="179"/>
      <c r="P203" s="179"/>
      <c r="Q203" s="179"/>
      <c r="R203" s="179"/>
      <c r="S203" s="179"/>
      <c r="T203" s="180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175" t="s">
        <v>130</v>
      </c>
      <c r="AU203" s="175" t="s">
        <v>85</v>
      </c>
      <c r="AV203" s="13" t="s">
        <v>85</v>
      </c>
      <c r="AW203" s="13" t="s">
        <v>32</v>
      </c>
      <c r="AX203" s="13" t="s">
        <v>76</v>
      </c>
      <c r="AY203" s="175" t="s">
        <v>122</v>
      </c>
    </row>
    <row r="204" s="14" customFormat="1">
      <c r="A204" s="14"/>
      <c r="B204" s="181"/>
      <c r="C204" s="14"/>
      <c r="D204" s="174" t="s">
        <v>130</v>
      </c>
      <c r="E204" s="182" t="s">
        <v>1</v>
      </c>
      <c r="F204" s="183" t="s">
        <v>133</v>
      </c>
      <c r="G204" s="14"/>
      <c r="H204" s="184">
        <v>28</v>
      </c>
      <c r="I204" s="14"/>
      <c r="J204" s="14"/>
      <c r="K204" s="14"/>
      <c r="L204" s="181"/>
      <c r="M204" s="185"/>
      <c r="N204" s="186"/>
      <c r="O204" s="186"/>
      <c r="P204" s="186"/>
      <c r="Q204" s="186"/>
      <c r="R204" s="186"/>
      <c r="S204" s="186"/>
      <c r="T204" s="187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182" t="s">
        <v>130</v>
      </c>
      <c r="AU204" s="182" t="s">
        <v>85</v>
      </c>
      <c r="AV204" s="14" t="s">
        <v>128</v>
      </c>
      <c r="AW204" s="14" t="s">
        <v>32</v>
      </c>
      <c r="AX204" s="14" t="s">
        <v>19</v>
      </c>
      <c r="AY204" s="182" t="s">
        <v>122</v>
      </c>
    </row>
    <row r="205" s="2" customFormat="1" ht="21.75" customHeight="1">
      <c r="A205" s="30"/>
      <c r="B205" s="159"/>
      <c r="C205" s="188" t="s">
        <v>253</v>
      </c>
      <c r="D205" s="188" t="s">
        <v>171</v>
      </c>
      <c r="E205" s="189" t="s">
        <v>254</v>
      </c>
      <c r="F205" s="190" t="s">
        <v>255</v>
      </c>
      <c r="G205" s="191" t="s">
        <v>256</v>
      </c>
      <c r="H205" s="192">
        <v>1</v>
      </c>
      <c r="I205" s="193">
        <v>1330</v>
      </c>
      <c r="J205" s="193">
        <f>ROUND(I205*H205,2)</f>
        <v>1330</v>
      </c>
      <c r="K205" s="194"/>
      <c r="L205" s="195"/>
      <c r="M205" s="196" t="s">
        <v>1</v>
      </c>
      <c r="N205" s="197" t="s">
        <v>41</v>
      </c>
      <c r="O205" s="169">
        <v>0</v>
      </c>
      <c r="P205" s="169">
        <f>O205*H205</f>
        <v>0</v>
      </c>
      <c r="Q205" s="169">
        <v>0.00024000000000000001</v>
      </c>
      <c r="R205" s="169">
        <f>Q205*H205</f>
        <v>0.00024000000000000001</v>
      </c>
      <c r="S205" s="169">
        <v>0</v>
      </c>
      <c r="T205" s="170">
        <f>S205*H205</f>
        <v>0</v>
      </c>
      <c r="U205" s="30"/>
      <c r="V205" s="30"/>
      <c r="W205" s="30"/>
      <c r="X205" s="30"/>
      <c r="Y205" s="30"/>
      <c r="Z205" s="30"/>
      <c r="AA205" s="30"/>
      <c r="AB205" s="30"/>
      <c r="AC205" s="30"/>
      <c r="AD205" s="30"/>
      <c r="AE205" s="30"/>
      <c r="AR205" s="171" t="s">
        <v>192</v>
      </c>
      <c r="AT205" s="171" t="s">
        <v>171</v>
      </c>
      <c r="AU205" s="171" t="s">
        <v>85</v>
      </c>
      <c r="AY205" s="17" t="s">
        <v>122</v>
      </c>
      <c r="BE205" s="172">
        <f>IF(N205="základní",J205,0)</f>
        <v>1330</v>
      </c>
      <c r="BF205" s="172">
        <f>IF(N205="snížená",J205,0)</f>
        <v>0</v>
      </c>
      <c r="BG205" s="172">
        <f>IF(N205="zákl. přenesená",J205,0)</f>
        <v>0</v>
      </c>
      <c r="BH205" s="172">
        <f>IF(N205="sníž. přenesená",J205,0)</f>
        <v>0</v>
      </c>
      <c r="BI205" s="172">
        <f>IF(N205="nulová",J205,0)</f>
        <v>0</v>
      </c>
      <c r="BJ205" s="17" t="s">
        <v>19</v>
      </c>
      <c r="BK205" s="172">
        <f>ROUND(I205*H205,2)</f>
        <v>1330</v>
      </c>
      <c r="BL205" s="17" t="s">
        <v>193</v>
      </c>
      <c r="BM205" s="171" t="s">
        <v>257</v>
      </c>
    </row>
    <row r="206" s="13" customFormat="1">
      <c r="A206" s="13"/>
      <c r="B206" s="173"/>
      <c r="C206" s="13"/>
      <c r="D206" s="174" t="s">
        <v>130</v>
      </c>
      <c r="E206" s="175" t="s">
        <v>1</v>
      </c>
      <c r="F206" s="176" t="s">
        <v>258</v>
      </c>
      <c r="G206" s="13"/>
      <c r="H206" s="177">
        <v>1</v>
      </c>
      <c r="I206" s="13"/>
      <c r="J206" s="13"/>
      <c r="K206" s="13"/>
      <c r="L206" s="173"/>
      <c r="M206" s="178"/>
      <c r="N206" s="179"/>
      <c r="O206" s="179"/>
      <c r="P206" s="179"/>
      <c r="Q206" s="179"/>
      <c r="R206" s="179"/>
      <c r="S206" s="179"/>
      <c r="T206" s="180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175" t="s">
        <v>130</v>
      </c>
      <c r="AU206" s="175" t="s">
        <v>85</v>
      </c>
      <c r="AV206" s="13" t="s">
        <v>85</v>
      </c>
      <c r="AW206" s="13" t="s">
        <v>32</v>
      </c>
      <c r="AX206" s="13" t="s">
        <v>76</v>
      </c>
      <c r="AY206" s="175" t="s">
        <v>122</v>
      </c>
    </row>
    <row r="207" s="14" customFormat="1">
      <c r="A207" s="14"/>
      <c r="B207" s="181"/>
      <c r="C207" s="14"/>
      <c r="D207" s="174" t="s">
        <v>130</v>
      </c>
      <c r="E207" s="182" t="s">
        <v>1</v>
      </c>
      <c r="F207" s="183" t="s">
        <v>133</v>
      </c>
      <c r="G207" s="14"/>
      <c r="H207" s="184">
        <v>1</v>
      </c>
      <c r="I207" s="14"/>
      <c r="J207" s="14"/>
      <c r="K207" s="14"/>
      <c r="L207" s="181"/>
      <c r="M207" s="185"/>
      <c r="N207" s="186"/>
      <c r="O207" s="186"/>
      <c r="P207" s="186"/>
      <c r="Q207" s="186"/>
      <c r="R207" s="186"/>
      <c r="S207" s="186"/>
      <c r="T207" s="187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182" t="s">
        <v>130</v>
      </c>
      <c r="AU207" s="182" t="s">
        <v>85</v>
      </c>
      <c r="AV207" s="14" t="s">
        <v>128</v>
      </c>
      <c r="AW207" s="14" t="s">
        <v>32</v>
      </c>
      <c r="AX207" s="14" t="s">
        <v>19</v>
      </c>
      <c r="AY207" s="182" t="s">
        <v>122</v>
      </c>
    </row>
    <row r="208" s="2" customFormat="1" ht="21.75" customHeight="1">
      <c r="A208" s="30"/>
      <c r="B208" s="159"/>
      <c r="C208" s="160" t="s">
        <v>259</v>
      </c>
      <c r="D208" s="160" t="s">
        <v>124</v>
      </c>
      <c r="E208" s="161" t="s">
        <v>260</v>
      </c>
      <c r="F208" s="162" t="s">
        <v>261</v>
      </c>
      <c r="G208" s="163" t="s">
        <v>186</v>
      </c>
      <c r="H208" s="164">
        <v>86</v>
      </c>
      <c r="I208" s="165">
        <v>1080</v>
      </c>
      <c r="J208" s="165">
        <f>ROUND(I208*H208,2)</f>
        <v>92880</v>
      </c>
      <c r="K208" s="166"/>
      <c r="L208" s="31"/>
      <c r="M208" s="167" t="s">
        <v>1</v>
      </c>
      <c r="N208" s="168" t="s">
        <v>41</v>
      </c>
      <c r="O208" s="169">
        <v>0.79000000000000004</v>
      </c>
      <c r="P208" s="169">
        <f>O208*H208</f>
        <v>67.939999999999998</v>
      </c>
      <c r="Q208" s="169">
        <v>0.00173</v>
      </c>
      <c r="R208" s="169">
        <f>Q208*H208</f>
        <v>0.14878</v>
      </c>
      <c r="S208" s="169">
        <v>0</v>
      </c>
      <c r="T208" s="170">
        <f>S208*H208</f>
        <v>0</v>
      </c>
      <c r="U208" s="30"/>
      <c r="V208" s="30"/>
      <c r="W208" s="30"/>
      <c r="X208" s="30"/>
      <c r="Y208" s="30"/>
      <c r="Z208" s="30"/>
      <c r="AA208" s="30"/>
      <c r="AB208" s="30"/>
      <c r="AC208" s="30"/>
      <c r="AD208" s="30"/>
      <c r="AE208" s="30"/>
      <c r="AR208" s="171" t="s">
        <v>193</v>
      </c>
      <c r="AT208" s="171" t="s">
        <v>124</v>
      </c>
      <c r="AU208" s="171" t="s">
        <v>85</v>
      </c>
      <c r="AY208" s="17" t="s">
        <v>122</v>
      </c>
      <c r="BE208" s="172">
        <f>IF(N208="základní",J208,0)</f>
        <v>92880</v>
      </c>
      <c r="BF208" s="172">
        <f>IF(N208="snížená",J208,0)</f>
        <v>0</v>
      </c>
      <c r="BG208" s="172">
        <f>IF(N208="zákl. přenesená",J208,0)</f>
        <v>0</v>
      </c>
      <c r="BH208" s="172">
        <f>IF(N208="sníž. přenesená",J208,0)</f>
        <v>0</v>
      </c>
      <c r="BI208" s="172">
        <f>IF(N208="nulová",J208,0)</f>
        <v>0</v>
      </c>
      <c r="BJ208" s="17" t="s">
        <v>19</v>
      </c>
      <c r="BK208" s="172">
        <f>ROUND(I208*H208,2)</f>
        <v>92880</v>
      </c>
      <c r="BL208" s="17" t="s">
        <v>193</v>
      </c>
      <c r="BM208" s="171" t="s">
        <v>262</v>
      </c>
    </row>
    <row r="209" s="13" customFormat="1">
      <c r="A209" s="13"/>
      <c r="B209" s="173"/>
      <c r="C209" s="13"/>
      <c r="D209" s="174" t="s">
        <v>130</v>
      </c>
      <c r="E209" s="175" t="s">
        <v>1</v>
      </c>
      <c r="F209" s="176" t="s">
        <v>263</v>
      </c>
      <c r="G209" s="13"/>
      <c r="H209" s="177">
        <v>86</v>
      </c>
      <c r="I209" s="13"/>
      <c r="J209" s="13"/>
      <c r="K209" s="13"/>
      <c r="L209" s="173"/>
      <c r="M209" s="178"/>
      <c r="N209" s="179"/>
      <c r="O209" s="179"/>
      <c r="P209" s="179"/>
      <c r="Q209" s="179"/>
      <c r="R209" s="179"/>
      <c r="S209" s="179"/>
      <c r="T209" s="180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175" t="s">
        <v>130</v>
      </c>
      <c r="AU209" s="175" t="s">
        <v>85</v>
      </c>
      <c r="AV209" s="13" t="s">
        <v>85</v>
      </c>
      <c r="AW209" s="13" t="s">
        <v>32</v>
      </c>
      <c r="AX209" s="13" t="s">
        <v>76</v>
      </c>
      <c r="AY209" s="175" t="s">
        <v>122</v>
      </c>
    </row>
    <row r="210" s="14" customFormat="1">
      <c r="A210" s="14"/>
      <c r="B210" s="181"/>
      <c r="C210" s="14"/>
      <c r="D210" s="174" t="s">
        <v>130</v>
      </c>
      <c r="E210" s="182" t="s">
        <v>1</v>
      </c>
      <c r="F210" s="183" t="s">
        <v>133</v>
      </c>
      <c r="G210" s="14"/>
      <c r="H210" s="184">
        <v>86</v>
      </c>
      <c r="I210" s="14"/>
      <c r="J210" s="14"/>
      <c r="K210" s="14"/>
      <c r="L210" s="181"/>
      <c r="M210" s="185"/>
      <c r="N210" s="186"/>
      <c r="O210" s="186"/>
      <c r="P210" s="186"/>
      <c r="Q210" s="186"/>
      <c r="R210" s="186"/>
      <c r="S210" s="186"/>
      <c r="T210" s="187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182" t="s">
        <v>130</v>
      </c>
      <c r="AU210" s="182" t="s">
        <v>85</v>
      </c>
      <c r="AV210" s="14" t="s">
        <v>128</v>
      </c>
      <c r="AW210" s="14" t="s">
        <v>32</v>
      </c>
      <c r="AX210" s="14" t="s">
        <v>19</v>
      </c>
      <c r="AY210" s="182" t="s">
        <v>122</v>
      </c>
    </row>
    <row r="211" s="2" customFormat="1" ht="21.75" customHeight="1">
      <c r="A211" s="30"/>
      <c r="B211" s="159"/>
      <c r="C211" s="188" t="s">
        <v>264</v>
      </c>
      <c r="D211" s="188" t="s">
        <v>171</v>
      </c>
      <c r="E211" s="189" t="s">
        <v>265</v>
      </c>
      <c r="F211" s="190" t="s">
        <v>266</v>
      </c>
      <c r="G211" s="191" t="s">
        <v>256</v>
      </c>
      <c r="H211" s="192">
        <v>7</v>
      </c>
      <c r="I211" s="193">
        <v>1550</v>
      </c>
      <c r="J211" s="193">
        <f>ROUND(I211*H211,2)</f>
        <v>10850</v>
      </c>
      <c r="K211" s="194"/>
      <c r="L211" s="195"/>
      <c r="M211" s="196" t="s">
        <v>1</v>
      </c>
      <c r="N211" s="197" t="s">
        <v>41</v>
      </c>
      <c r="O211" s="169">
        <v>0</v>
      </c>
      <c r="P211" s="169">
        <f>O211*H211</f>
        <v>0</v>
      </c>
      <c r="Q211" s="169">
        <v>0.0011299999999999999</v>
      </c>
      <c r="R211" s="169">
        <f>Q211*H211</f>
        <v>0.0079100000000000004</v>
      </c>
      <c r="S211" s="169">
        <v>0</v>
      </c>
      <c r="T211" s="170">
        <f>S211*H211</f>
        <v>0</v>
      </c>
      <c r="U211" s="30"/>
      <c r="V211" s="30"/>
      <c r="W211" s="30"/>
      <c r="X211" s="30"/>
      <c r="Y211" s="30"/>
      <c r="Z211" s="30"/>
      <c r="AA211" s="30"/>
      <c r="AB211" s="30"/>
      <c r="AC211" s="30"/>
      <c r="AD211" s="30"/>
      <c r="AE211" s="30"/>
      <c r="AR211" s="171" t="s">
        <v>192</v>
      </c>
      <c r="AT211" s="171" t="s">
        <v>171</v>
      </c>
      <c r="AU211" s="171" t="s">
        <v>85</v>
      </c>
      <c r="AY211" s="17" t="s">
        <v>122</v>
      </c>
      <c r="BE211" s="172">
        <f>IF(N211="základní",J211,0)</f>
        <v>10850</v>
      </c>
      <c r="BF211" s="172">
        <f>IF(N211="snížená",J211,0)</f>
        <v>0</v>
      </c>
      <c r="BG211" s="172">
        <f>IF(N211="zákl. přenesená",J211,0)</f>
        <v>0</v>
      </c>
      <c r="BH211" s="172">
        <f>IF(N211="sníž. přenesená",J211,0)</f>
        <v>0</v>
      </c>
      <c r="BI211" s="172">
        <f>IF(N211="nulová",J211,0)</f>
        <v>0</v>
      </c>
      <c r="BJ211" s="17" t="s">
        <v>19</v>
      </c>
      <c r="BK211" s="172">
        <f>ROUND(I211*H211,2)</f>
        <v>10850</v>
      </c>
      <c r="BL211" s="17" t="s">
        <v>193</v>
      </c>
      <c r="BM211" s="171" t="s">
        <v>267</v>
      </c>
    </row>
    <row r="212" s="13" customFormat="1">
      <c r="A212" s="13"/>
      <c r="B212" s="173"/>
      <c r="C212" s="13"/>
      <c r="D212" s="174" t="s">
        <v>130</v>
      </c>
      <c r="E212" s="175" t="s">
        <v>1</v>
      </c>
      <c r="F212" s="176" t="s">
        <v>268</v>
      </c>
      <c r="G212" s="13"/>
      <c r="H212" s="177">
        <v>7</v>
      </c>
      <c r="I212" s="13"/>
      <c r="J212" s="13"/>
      <c r="K212" s="13"/>
      <c r="L212" s="173"/>
      <c r="M212" s="178"/>
      <c r="N212" s="179"/>
      <c r="O212" s="179"/>
      <c r="P212" s="179"/>
      <c r="Q212" s="179"/>
      <c r="R212" s="179"/>
      <c r="S212" s="179"/>
      <c r="T212" s="180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175" t="s">
        <v>130</v>
      </c>
      <c r="AU212" s="175" t="s">
        <v>85</v>
      </c>
      <c r="AV212" s="13" t="s">
        <v>85</v>
      </c>
      <c r="AW212" s="13" t="s">
        <v>32</v>
      </c>
      <c r="AX212" s="13" t="s">
        <v>76</v>
      </c>
      <c r="AY212" s="175" t="s">
        <v>122</v>
      </c>
    </row>
    <row r="213" s="14" customFormat="1">
      <c r="A213" s="14"/>
      <c r="B213" s="181"/>
      <c r="C213" s="14"/>
      <c r="D213" s="174" t="s">
        <v>130</v>
      </c>
      <c r="E213" s="182" t="s">
        <v>1</v>
      </c>
      <c r="F213" s="183" t="s">
        <v>133</v>
      </c>
      <c r="G213" s="14"/>
      <c r="H213" s="184">
        <v>7</v>
      </c>
      <c r="I213" s="14"/>
      <c r="J213" s="14"/>
      <c r="K213" s="14"/>
      <c r="L213" s="181"/>
      <c r="M213" s="185"/>
      <c r="N213" s="186"/>
      <c r="O213" s="186"/>
      <c r="P213" s="186"/>
      <c r="Q213" s="186"/>
      <c r="R213" s="186"/>
      <c r="S213" s="186"/>
      <c r="T213" s="187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182" t="s">
        <v>130</v>
      </c>
      <c r="AU213" s="182" t="s">
        <v>85</v>
      </c>
      <c r="AV213" s="14" t="s">
        <v>128</v>
      </c>
      <c r="AW213" s="14" t="s">
        <v>32</v>
      </c>
      <c r="AX213" s="14" t="s">
        <v>19</v>
      </c>
      <c r="AY213" s="182" t="s">
        <v>122</v>
      </c>
    </row>
    <row r="214" s="2" customFormat="1" ht="44.25" customHeight="1">
      <c r="A214" s="30"/>
      <c r="B214" s="159"/>
      <c r="C214" s="188" t="s">
        <v>269</v>
      </c>
      <c r="D214" s="188" t="s">
        <v>171</v>
      </c>
      <c r="E214" s="189" t="s">
        <v>270</v>
      </c>
      <c r="F214" s="190" t="s">
        <v>271</v>
      </c>
      <c r="G214" s="191" t="s">
        <v>256</v>
      </c>
      <c r="H214" s="192">
        <v>12</v>
      </c>
      <c r="I214" s="193">
        <v>871</v>
      </c>
      <c r="J214" s="193">
        <f>ROUND(I214*H214,2)</f>
        <v>10452</v>
      </c>
      <c r="K214" s="194"/>
      <c r="L214" s="195"/>
      <c r="M214" s="196" t="s">
        <v>1</v>
      </c>
      <c r="N214" s="197" t="s">
        <v>41</v>
      </c>
      <c r="O214" s="169">
        <v>0</v>
      </c>
      <c r="P214" s="169">
        <f>O214*H214</f>
        <v>0</v>
      </c>
      <c r="Q214" s="169">
        <v>0.00044999999999999999</v>
      </c>
      <c r="R214" s="169">
        <f>Q214*H214</f>
        <v>0.0054000000000000003</v>
      </c>
      <c r="S214" s="169">
        <v>0</v>
      </c>
      <c r="T214" s="170">
        <f>S214*H214</f>
        <v>0</v>
      </c>
      <c r="U214" s="30"/>
      <c r="V214" s="30"/>
      <c r="W214" s="30"/>
      <c r="X214" s="30"/>
      <c r="Y214" s="30"/>
      <c r="Z214" s="30"/>
      <c r="AA214" s="30"/>
      <c r="AB214" s="30"/>
      <c r="AC214" s="30"/>
      <c r="AD214" s="30"/>
      <c r="AE214" s="30"/>
      <c r="AR214" s="171" t="s">
        <v>192</v>
      </c>
      <c r="AT214" s="171" t="s">
        <v>171</v>
      </c>
      <c r="AU214" s="171" t="s">
        <v>85</v>
      </c>
      <c r="AY214" s="17" t="s">
        <v>122</v>
      </c>
      <c r="BE214" s="172">
        <f>IF(N214="základní",J214,0)</f>
        <v>10452</v>
      </c>
      <c r="BF214" s="172">
        <f>IF(N214="snížená",J214,0)</f>
        <v>0</v>
      </c>
      <c r="BG214" s="172">
        <f>IF(N214="zákl. přenesená",J214,0)</f>
        <v>0</v>
      </c>
      <c r="BH214" s="172">
        <f>IF(N214="sníž. přenesená",J214,0)</f>
        <v>0</v>
      </c>
      <c r="BI214" s="172">
        <f>IF(N214="nulová",J214,0)</f>
        <v>0</v>
      </c>
      <c r="BJ214" s="17" t="s">
        <v>19</v>
      </c>
      <c r="BK214" s="172">
        <f>ROUND(I214*H214,2)</f>
        <v>10452</v>
      </c>
      <c r="BL214" s="17" t="s">
        <v>193</v>
      </c>
      <c r="BM214" s="171" t="s">
        <v>272</v>
      </c>
    </row>
    <row r="215" s="13" customFormat="1">
      <c r="A215" s="13"/>
      <c r="B215" s="173"/>
      <c r="C215" s="13"/>
      <c r="D215" s="174" t="s">
        <v>130</v>
      </c>
      <c r="E215" s="175" t="s">
        <v>1</v>
      </c>
      <c r="F215" s="176" t="s">
        <v>273</v>
      </c>
      <c r="G215" s="13"/>
      <c r="H215" s="177">
        <v>12</v>
      </c>
      <c r="I215" s="13"/>
      <c r="J215" s="13"/>
      <c r="K215" s="13"/>
      <c r="L215" s="173"/>
      <c r="M215" s="178"/>
      <c r="N215" s="179"/>
      <c r="O215" s="179"/>
      <c r="P215" s="179"/>
      <c r="Q215" s="179"/>
      <c r="R215" s="179"/>
      <c r="S215" s="179"/>
      <c r="T215" s="180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175" t="s">
        <v>130</v>
      </c>
      <c r="AU215" s="175" t="s">
        <v>85</v>
      </c>
      <c r="AV215" s="13" t="s">
        <v>85</v>
      </c>
      <c r="AW215" s="13" t="s">
        <v>32</v>
      </c>
      <c r="AX215" s="13" t="s">
        <v>76</v>
      </c>
      <c r="AY215" s="175" t="s">
        <v>122</v>
      </c>
    </row>
    <row r="216" s="14" customFormat="1">
      <c r="A216" s="14"/>
      <c r="B216" s="181"/>
      <c r="C216" s="14"/>
      <c r="D216" s="174" t="s">
        <v>130</v>
      </c>
      <c r="E216" s="182" t="s">
        <v>1</v>
      </c>
      <c r="F216" s="183" t="s">
        <v>133</v>
      </c>
      <c r="G216" s="14"/>
      <c r="H216" s="184">
        <v>12</v>
      </c>
      <c r="I216" s="14"/>
      <c r="J216" s="14"/>
      <c r="K216" s="14"/>
      <c r="L216" s="181"/>
      <c r="M216" s="185"/>
      <c r="N216" s="186"/>
      <c r="O216" s="186"/>
      <c r="P216" s="186"/>
      <c r="Q216" s="186"/>
      <c r="R216" s="186"/>
      <c r="S216" s="186"/>
      <c r="T216" s="187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182" t="s">
        <v>130</v>
      </c>
      <c r="AU216" s="182" t="s">
        <v>85</v>
      </c>
      <c r="AV216" s="14" t="s">
        <v>128</v>
      </c>
      <c r="AW216" s="14" t="s">
        <v>32</v>
      </c>
      <c r="AX216" s="14" t="s">
        <v>19</v>
      </c>
      <c r="AY216" s="182" t="s">
        <v>122</v>
      </c>
    </row>
    <row r="217" s="2" customFormat="1" ht="44.25" customHeight="1">
      <c r="A217" s="30"/>
      <c r="B217" s="159"/>
      <c r="C217" s="188" t="s">
        <v>274</v>
      </c>
      <c r="D217" s="188" t="s">
        <v>171</v>
      </c>
      <c r="E217" s="189" t="s">
        <v>275</v>
      </c>
      <c r="F217" s="190" t="s">
        <v>276</v>
      </c>
      <c r="G217" s="191" t="s">
        <v>256</v>
      </c>
      <c r="H217" s="192">
        <v>10</v>
      </c>
      <c r="I217" s="193">
        <v>1000</v>
      </c>
      <c r="J217" s="193">
        <f>ROUND(I217*H217,2)</f>
        <v>10000</v>
      </c>
      <c r="K217" s="194"/>
      <c r="L217" s="195"/>
      <c r="M217" s="196" t="s">
        <v>1</v>
      </c>
      <c r="N217" s="197" t="s">
        <v>41</v>
      </c>
      <c r="O217" s="169">
        <v>0</v>
      </c>
      <c r="P217" s="169">
        <f>O217*H217</f>
        <v>0</v>
      </c>
      <c r="Q217" s="169">
        <v>0.00069999999999999999</v>
      </c>
      <c r="R217" s="169">
        <f>Q217*H217</f>
        <v>0.0070000000000000001</v>
      </c>
      <c r="S217" s="169">
        <v>0</v>
      </c>
      <c r="T217" s="170">
        <f>S217*H217</f>
        <v>0</v>
      </c>
      <c r="U217" s="30"/>
      <c r="V217" s="30"/>
      <c r="W217" s="30"/>
      <c r="X217" s="30"/>
      <c r="Y217" s="30"/>
      <c r="Z217" s="30"/>
      <c r="AA217" s="30"/>
      <c r="AB217" s="30"/>
      <c r="AC217" s="30"/>
      <c r="AD217" s="30"/>
      <c r="AE217" s="30"/>
      <c r="AR217" s="171" t="s">
        <v>192</v>
      </c>
      <c r="AT217" s="171" t="s">
        <v>171</v>
      </c>
      <c r="AU217" s="171" t="s">
        <v>85</v>
      </c>
      <c r="AY217" s="17" t="s">
        <v>122</v>
      </c>
      <c r="BE217" s="172">
        <f>IF(N217="základní",J217,0)</f>
        <v>10000</v>
      </c>
      <c r="BF217" s="172">
        <f>IF(N217="snížená",J217,0)</f>
        <v>0</v>
      </c>
      <c r="BG217" s="172">
        <f>IF(N217="zákl. přenesená",J217,0)</f>
        <v>0</v>
      </c>
      <c r="BH217" s="172">
        <f>IF(N217="sníž. přenesená",J217,0)</f>
        <v>0</v>
      </c>
      <c r="BI217" s="172">
        <f>IF(N217="nulová",J217,0)</f>
        <v>0</v>
      </c>
      <c r="BJ217" s="17" t="s">
        <v>19</v>
      </c>
      <c r="BK217" s="172">
        <f>ROUND(I217*H217,2)</f>
        <v>10000</v>
      </c>
      <c r="BL217" s="17" t="s">
        <v>193</v>
      </c>
      <c r="BM217" s="171" t="s">
        <v>277</v>
      </c>
    </row>
    <row r="218" s="13" customFormat="1">
      <c r="A218" s="13"/>
      <c r="B218" s="173"/>
      <c r="C218" s="13"/>
      <c r="D218" s="174" t="s">
        <v>130</v>
      </c>
      <c r="E218" s="175" t="s">
        <v>1</v>
      </c>
      <c r="F218" s="176" t="s">
        <v>278</v>
      </c>
      <c r="G218" s="13"/>
      <c r="H218" s="177">
        <v>10</v>
      </c>
      <c r="I218" s="13"/>
      <c r="J218" s="13"/>
      <c r="K218" s="13"/>
      <c r="L218" s="173"/>
      <c r="M218" s="178"/>
      <c r="N218" s="179"/>
      <c r="O218" s="179"/>
      <c r="P218" s="179"/>
      <c r="Q218" s="179"/>
      <c r="R218" s="179"/>
      <c r="S218" s="179"/>
      <c r="T218" s="180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175" t="s">
        <v>130</v>
      </c>
      <c r="AU218" s="175" t="s">
        <v>85</v>
      </c>
      <c r="AV218" s="13" t="s">
        <v>85</v>
      </c>
      <c r="AW218" s="13" t="s">
        <v>32</v>
      </c>
      <c r="AX218" s="13" t="s">
        <v>76</v>
      </c>
      <c r="AY218" s="175" t="s">
        <v>122</v>
      </c>
    </row>
    <row r="219" s="14" customFormat="1">
      <c r="A219" s="14"/>
      <c r="B219" s="181"/>
      <c r="C219" s="14"/>
      <c r="D219" s="174" t="s">
        <v>130</v>
      </c>
      <c r="E219" s="182" t="s">
        <v>1</v>
      </c>
      <c r="F219" s="183" t="s">
        <v>133</v>
      </c>
      <c r="G219" s="14"/>
      <c r="H219" s="184">
        <v>10</v>
      </c>
      <c r="I219" s="14"/>
      <c r="J219" s="14"/>
      <c r="K219" s="14"/>
      <c r="L219" s="181"/>
      <c r="M219" s="185"/>
      <c r="N219" s="186"/>
      <c r="O219" s="186"/>
      <c r="P219" s="186"/>
      <c r="Q219" s="186"/>
      <c r="R219" s="186"/>
      <c r="S219" s="186"/>
      <c r="T219" s="187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182" t="s">
        <v>130</v>
      </c>
      <c r="AU219" s="182" t="s">
        <v>85</v>
      </c>
      <c r="AV219" s="14" t="s">
        <v>128</v>
      </c>
      <c r="AW219" s="14" t="s">
        <v>32</v>
      </c>
      <c r="AX219" s="14" t="s">
        <v>19</v>
      </c>
      <c r="AY219" s="182" t="s">
        <v>122</v>
      </c>
    </row>
    <row r="220" s="2" customFormat="1" ht="16.5" customHeight="1">
      <c r="A220" s="30"/>
      <c r="B220" s="159"/>
      <c r="C220" s="188" t="s">
        <v>279</v>
      </c>
      <c r="D220" s="188" t="s">
        <v>171</v>
      </c>
      <c r="E220" s="189" t="s">
        <v>280</v>
      </c>
      <c r="F220" s="190" t="s">
        <v>281</v>
      </c>
      <c r="G220" s="191" t="s">
        <v>282</v>
      </c>
      <c r="H220" s="192">
        <v>61.5</v>
      </c>
      <c r="I220" s="193">
        <v>350</v>
      </c>
      <c r="J220" s="193">
        <f>ROUND(I220*H220,2)</f>
        <v>21525</v>
      </c>
      <c r="K220" s="194"/>
      <c r="L220" s="195"/>
      <c r="M220" s="196" t="s">
        <v>1</v>
      </c>
      <c r="N220" s="197" t="s">
        <v>41</v>
      </c>
      <c r="O220" s="169">
        <v>0</v>
      </c>
      <c r="P220" s="169">
        <f>O220*H220</f>
        <v>0</v>
      </c>
      <c r="Q220" s="169">
        <v>0</v>
      </c>
      <c r="R220" s="169">
        <f>Q220*H220</f>
        <v>0</v>
      </c>
      <c r="S220" s="169">
        <v>0</v>
      </c>
      <c r="T220" s="170">
        <f>S220*H220</f>
        <v>0</v>
      </c>
      <c r="U220" s="30"/>
      <c r="V220" s="30"/>
      <c r="W220" s="30"/>
      <c r="X220" s="30"/>
      <c r="Y220" s="30"/>
      <c r="Z220" s="30"/>
      <c r="AA220" s="30"/>
      <c r="AB220" s="30"/>
      <c r="AC220" s="30"/>
      <c r="AD220" s="30"/>
      <c r="AE220" s="30"/>
      <c r="AR220" s="171" t="s">
        <v>192</v>
      </c>
      <c r="AT220" s="171" t="s">
        <v>171</v>
      </c>
      <c r="AU220" s="171" t="s">
        <v>85</v>
      </c>
      <c r="AY220" s="17" t="s">
        <v>122</v>
      </c>
      <c r="BE220" s="172">
        <f>IF(N220="základní",J220,0)</f>
        <v>21525</v>
      </c>
      <c r="BF220" s="172">
        <f>IF(N220="snížená",J220,0)</f>
        <v>0</v>
      </c>
      <c r="BG220" s="172">
        <f>IF(N220="zákl. přenesená",J220,0)</f>
        <v>0</v>
      </c>
      <c r="BH220" s="172">
        <f>IF(N220="sníž. přenesená",J220,0)</f>
        <v>0</v>
      </c>
      <c r="BI220" s="172">
        <f>IF(N220="nulová",J220,0)</f>
        <v>0</v>
      </c>
      <c r="BJ220" s="17" t="s">
        <v>19</v>
      </c>
      <c r="BK220" s="172">
        <f>ROUND(I220*H220,2)</f>
        <v>21525</v>
      </c>
      <c r="BL220" s="17" t="s">
        <v>193</v>
      </c>
      <c r="BM220" s="171" t="s">
        <v>283</v>
      </c>
    </row>
    <row r="221" s="13" customFormat="1">
      <c r="A221" s="13"/>
      <c r="B221" s="173"/>
      <c r="C221" s="13"/>
      <c r="D221" s="174" t="s">
        <v>130</v>
      </c>
      <c r="E221" s="175" t="s">
        <v>1</v>
      </c>
      <c r="F221" s="176" t="s">
        <v>284</v>
      </c>
      <c r="G221" s="13"/>
      <c r="H221" s="177">
        <v>61.5</v>
      </c>
      <c r="I221" s="13"/>
      <c r="J221" s="13"/>
      <c r="K221" s="13"/>
      <c r="L221" s="173"/>
      <c r="M221" s="178"/>
      <c r="N221" s="179"/>
      <c r="O221" s="179"/>
      <c r="P221" s="179"/>
      <c r="Q221" s="179"/>
      <c r="R221" s="179"/>
      <c r="S221" s="179"/>
      <c r="T221" s="180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175" t="s">
        <v>130</v>
      </c>
      <c r="AU221" s="175" t="s">
        <v>85</v>
      </c>
      <c r="AV221" s="13" t="s">
        <v>85</v>
      </c>
      <c r="AW221" s="13" t="s">
        <v>32</v>
      </c>
      <c r="AX221" s="13" t="s">
        <v>76</v>
      </c>
      <c r="AY221" s="175" t="s">
        <v>122</v>
      </c>
    </row>
    <row r="222" s="14" customFormat="1">
      <c r="A222" s="14"/>
      <c r="B222" s="181"/>
      <c r="C222" s="14"/>
      <c r="D222" s="174" t="s">
        <v>130</v>
      </c>
      <c r="E222" s="182" t="s">
        <v>1</v>
      </c>
      <c r="F222" s="183" t="s">
        <v>133</v>
      </c>
      <c r="G222" s="14"/>
      <c r="H222" s="184">
        <v>61.5</v>
      </c>
      <c r="I222" s="14"/>
      <c r="J222" s="14"/>
      <c r="K222" s="14"/>
      <c r="L222" s="181"/>
      <c r="M222" s="185"/>
      <c r="N222" s="186"/>
      <c r="O222" s="186"/>
      <c r="P222" s="186"/>
      <c r="Q222" s="186"/>
      <c r="R222" s="186"/>
      <c r="S222" s="186"/>
      <c r="T222" s="187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182" t="s">
        <v>130</v>
      </c>
      <c r="AU222" s="182" t="s">
        <v>85</v>
      </c>
      <c r="AV222" s="14" t="s">
        <v>128</v>
      </c>
      <c r="AW222" s="14" t="s">
        <v>32</v>
      </c>
      <c r="AX222" s="14" t="s">
        <v>19</v>
      </c>
      <c r="AY222" s="182" t="s">
        <v>122</v>
      </c>
    </row>
    <row r="223" s="2" customFormat="1" ht="16.5" customHeight="1">
      <c r="A223" s="30"/>
      <c r="B223" s="159"/>
      <c r="C223" s="160" t="s">
        <v>285</v>
      </c>
      <c r="D223" s="160" t="s">
        <v>124</v>
      </c>
      <c r="E223" s="161" t="s">
        <v>286</v>
      </c>
      <c r="F223" s="162" t="s">
        <v>287</v>
      </c>
      <c r="G223" s="163" t="s">
        <v>256</v>
      </c>
      <c r="H223" s="164">
        <v>67</v>
      </c>
      <c r="I223" s="165">
        <v>61.899999999999999</v>
      </c>
      <c r="J223" s="165">
        <f>ROUND(I223*H223,2)</f>
        <v>4147.3000000000002</v>
      </c>
      <c r="K223" s="166"/>
      <c r="L223" s="31"/>
      <c r="M223" s="167" t="s">
        <v>1</v>
      </c>
      <c r="N223" s="168" t="s">
        <v>41</v>
      </c>
      <c r="O223" s="169">
        <v>0.157</v>
      </c>
      <c r="P223" s="169">
        <f>O223*H223</f>
        <v>10.519</v>
      </c>
      <c r="Q223" s="169">
        <v>0</v>
      </c>
      <c r="R223" s="169">
        <f>Q223*H223</f>
        <v>0</v>
      </c>
      <c r="S223" s="169">
        <v>0</v>
      </c>
      <c r="T223" s="170">
        <f>S223*H223</f>
        <v>0</v>
      </c>
      <c r="U223" s="30"/>
      <c r="V223" s="30"/>
      <c r="W223" s="30"/>
      <c r="X223" s="30"/>
      <c r="Y223" s="30"/>
      <c r="Z223" s="30"/>
      <c r="AA223" s="30"/>
      <c r="AB223" s="30"/>
      <c r="AC223" s="30"/>
      <c r="AD223" s="30"/>
      <c r="AE223" s="30"/>
      <c r="AR223" s="171" t="s">
        <v>193</v>
      </c>
      <c r="AT223" s="171" t="s">
        <v>124</v>
      </c>
      <c r="AU223" s="171" t="s">
        <v>85</v>
      </c>
      <c r="AY223" s="17" t="s">
        <v>122</v>
      </c>
      <c r="BE223" s="172">
        <f>IF(N223="základní",J223,0)</f>
        <v>4147.3000000000002</v>
      </c>
      <c r="BF223" s="172">
        <f>IF(N223="snížená",J223,0)</f>
        <v>0</v>
      </c>
      <c r="BG223" s="172">
        <f>IF(N223="zákl. přenesená",J223,0)</f>
        <v>0</v>
      </c>
      <c r="BH223" s="172">
        <f>IF(N223="sníž. přenesená",J223,0)</f>
        <v>0</v>
      </c>
      <c r="BI223" s="172">
        <f>IF(N223="nulová",J223,0)</f>
        <v>0</v>
      </c>
      <c r="BJ223" s="17" t="s">
        <v>19</v>
      </c>
      <c r="BK223" s="172">
        <f>ROUND(I223*H223,2)</f>
        <v>4147.3000000000002</v>
      </c>
      <c r="BL223" s="17" t="s">
        <v>193</v>
      </c>
      <c r="BM223" s="171" t="s">
        <v>288</v>
      </c>
    </row>
    <row r="224" s="13" customFormat="1">
      <c r="A224" s="13"/>
      <c r="B224" s="173"/>
      <c r="C224" s="13"/>
      <c r="D224" s="174" t="s">
        <v>130</v>
      </c>
      <c r="E224" s="175" t="s">
        <v>1</v>
      </c>
      <c r="F224" s="176" t="s">
        <v>289</v>
      </c>
      <c r="G224" s="13"/>
      <c r="H224" s="177">
        <v>67</v>
      </c>
      <c r="I224" s="13"/>
      <c r="J224" s="13"/>
      <c r="K224" s="13"/>
      <c r="L224" s="173"/>
      <c r="M224" s="178"/>
      <c r="N224" s="179"/>
      <c r="O224" s="179"/>
      <c r="P224" s="179"/>
      <c r="Q224" s="179"/>
      <c r="R224" s="179"/>
      <c r="S224" s="179"/>
      <c r="T224" s="180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175" t="s">
        <v>130</v>
      </c>
      <c r="AU224" s="175" t="s">
        <v>85</v>
      </c>
      <c r="AV224" s="13" t="s">
        <v>85</v>
      </c>
      <c r="AW224" s="13" t="s">
        <v>32</v>
      </c>
      <c r="AX224" s="13" t="s">
        <v>76</v>
      </c>
      <c r="AY224" s="175" t="s">
        <v>122</v>
      </c>
    </row>
    <row r="225" s="14" customFormat="1">
      <c r="A225" s="14"/>
      <c r="B225" s="181"/>
      <c r="C225" s="14"/>
      <c r="D225" s="174" t="s">
        <v>130</v>
      </c>
      <c r="E225" s="182" t="s">
        <v>1</v>
      </c>
      <c r="F225" s="183" t="s">
        <v>133</v>
      </c>
      <c r="G225" s="14"/>
      <c r="H225" s="184">
        <v>67</v>
      </c>
      <c r="I225" s="14"/>
      <c r="J225" s="14"/>
      <c r="K225" s="14"/>
      <c r="L225" s="181"/>
      <c r="M225" s="185"/>
      <c r="N225" s="186"/>
      <c r="O225" s="186"/>
      <c r="P225" s="186"/>
      <c r="Q225" s="186"/>
      <c r="R225" s="186"/>
      <c r="S225" s="186"/>
      <c r="T225" s="187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182" t="s">
        <v>130</v>
      </c>
      <c r="AU225" s="182" t="s">
        <v>85</v>
      </c>
      <c r="AV225" s="14" t="s">
        <v>128</v>
      </c>
      <c r="AW225" s="14" t="s">
        <v>32</v>
      </c>
      <c r="AX225" s="14" t="s">
        <v>19</v>
      </c>
      <c r="AY225" s="182" t="s">
        <v>122</v>
      </c>
    </row>
    <row r="226" s="2" customFormat="1" ht="16.5" customHeight="1">
      <c r="A226" s="30"/>
      <c r="B226" s="159"/>
      <c r="C226" s="160" t="s">
        <v>290</v>
      </c>
      <c r="D226" s="160" t="s">
        <v>124</v>
      </c>
      <c r="E226" s="161" t="s">
        <v>291</v>
      </c>
      <c r="F226" s="162" t="s">
        <v>292</v>
      </c>
      <c r="G226" s="163" t="s">
        <v>256</v>
      </c>
      <c r="H226" s="164">
        <v>26</v>
      </c>
      <c r="I226" s="165">
        <v>68.599999999999994</v>
      </c>
      <c r="J226" s="165">
        <f>ROUND(I226*H226,2)</f>
        <v>1783.5999999999999</v>
      </c>
      <c r="K226" s="166"/>
      <c r="L226" s="31"/>
      <c r="M226" s="167" t="s">
        <v>1</v>
      </c>
      <c r="N226" s="168" t="s">
        <v>41</v>
      </c>
      <c r="O226" s="169">
        <v>0.17399999999999999</v>
      </c>
      <c r="P226" s="169">
        <f>O226*H226</f>
        <v>4.524</v>
      </c>
      <c r="Q226" s="169">
        <v>0</v>
      </c>
      <c r="R226" s="169">
        <f>Q226*H226</f>
        <v>0</v>
      </c>
      <c r="S226" s="169">
        <v>0</v>
      </c>
      <c r="T226" s="170">
        <f>S226*H226</f>
        <v>0</v>
      </c>
      <c r="U226" s="30"/>
      <c r="V226" s="30"/>
      <c r="W226" s="30"/>
      <c r="X226" s="30"/>
      <c r="Y226" s="30"/>
      <c r="Z226" s="30"/>
      <c r="AA226" s="30"/>
      <c r="AB226" s="30"/>
      <c r="AC226" s="30"/>
      <c r="AD226" s="30"/>
      <c r="AE226" s="30"/>
      <c r="AR226" s="171" t="s">
        <v>193</v>
      </c>
      <c r="AT226" s="171" t="s">
        <v>124</v>
      </c>
      <c r="AU226" s="171" t="s">
        <v>85</v>
      </c>
      <c r="AY226" s="17" t="s">
        <v>122</v>
      </c>
      <c r="BE226" s="172">
        <f>IF(N226="základní",J226,0)</f>
        <v>1783.5999999999999</v>
      </c>
      <c r="BF226" s="172">
        <f>IF(N226="snížená",J226,0)</f>
        <v>0</v>
      </c>
      <c r="BG226" s="172">
        <f>IF(N226="zákl. přenesená",J226,0)</f>
        <v>0</v>
      </c>
      <c r="BH226" s="172">
        <f>IF(N226="sníž. přenesená",J226,0)</f>
        <v>0</v>
      </c>
      <c r="BI226" s="172">
        <f>IF(N226="nulová",J226,0)</f>
        <v>0</v>
      </c>
      <c r="BJ226" s="17" t="s">
        <v>19</v>
      </c>
      <c r="BK226" s="172">
        <f>ROUND(I226*H226,2)</f>
        <v>1783.5999999999999</v>
      </c>
      <c r="BL226" s="17" t="s">
        <v>193</v>
      </c>
      <c r="BM226" s="171" t="s">
        <v>293</v>
      </c>
    </row>
    <row r="227" s="13" customFormat="1">
      <c r="A227" s="13"/>
      <c r="B227" s="173"/>
      <c r="C227" s="13"/>
      <c r="D227" s="174" t="s">
        <v>130</v>
      </c>
      <c r="E227" s="175" t="s">
        <v>1</v>
      </c>
      <c r="F227" s="176" t="s">
        <v>294</v>
      </c>
      <c r="G227" s="13"/>
      <c r="H227" s="177">
        <v>26</v>
      </c>
      <c r="I227" s="13"/>
      <c r="J227" s="13"/>
      <c r="K227" s="13"/>
      <c r="L227" s="173"/>
      <c r="M227" s="178"/>
      <c r="N227" s="179"/>
      <c r="O227" s="179"/>
      <c r="P227" s="179"/>
      <c r="Q227" s="179"/>
      <c r="R227" s="179"/>
      <c r="S227" s="179"/>
      <c r="T227" s="180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175" t="s">
        <v>130</v>
      </c>
      <c r="AU227" s="175" t="s">
        <v>85</v>
      </c>
      <c r="AV227" s="13" t="s">
        <v>85</v>
      </c>
      <c r="AW227" s="13" t="s">
        <v>32</v>
      </c>
      <c r="AX227" s="13" t="s">
        <v>76</v>
      </c>
      <c r="AY227" s="175" t="s">
        <v>122</v>
      </c>
    </row>
    <row r="228" s="14" customFormat="1">
      <c r="A228" s="14"/>
      <c r="B228" s="181"/>
      <c r="C228" s="14"/>
      <c r="D228" s="174" t="s">
        <v>130</v>
      </c>
      <c r="E228" s="182" t="s">
        <v>1</v>
      </c>
      <c r="F228" s="183" t="s">
        <v>133</v>
      </c>
      <c r="G228" s="14"/>
      <c r="H228" s="184">
        <v>26</v>
      </c>
      <c r="I228" s="14"/>
      <c r="J228" s="14"/>
      <c r="K228" s="14"/>
      <c r="L228" s="181"/>
      <c r="M228" s="185"/>
      <c r="N228" s="186"/>
      <c r="O228" s="186"/>
      <c r="P228" s="186"/>
      <c r="Q228" s="186"/>
      <c r="R228" s="186"/>
      <c r="S228" s="186"/>
      <c r="T228" s="187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182" t="s">
        <v>130</v>
      </c>
      <c r="AU228" s="182" t="s">
        <v>85</v>
      </c>
      <c r="AV228" s="14" t="s">
        <v>128</v>
      </c>
      <c r="AW228" s="14" t="s">
        <v>32</v>
      </c>
      <c r="AX228" s="14" t="s">
        <v>19</v>
      </c>
      <c r="AY228" s="182" t="s">
        <v>122</v>
      </c>
    </row>
    <row r="229" s="2" customFormat="1" ht="16.5" customHeight="1">
      <c r="A229" s="30"/>
      <c r="B229" s="159"/>
      <c r="C229" s="160" t="s">
        <v>192</v>
      </c>
      <c r="D229" s="160" t="s">
        <v>124</v>
      </c>
      <c r="E229" s="161" t="s">
        <v>295</v>
      </c>
      <c r="F229" s="162" t="s">
        <v>296</v>
      </c>
      <c r="G229" s="163" t="s">
        <v>256</v>
      </c>
      <c r="H229" s="164">
        <v>3</v>
      </c>
      <c r="I229" s="165">
        <v>93.599999999999994</v>
      </c>
      <c r="J229" s="165">
        <f>ROUND(I229*H229,2)</f>
        <v>280.80000000000001</v>
      </c>
      <c r="K229" s="166"/>
      <c r="L229" s="31"/>
      <c r="M229" s="167" t="s">
        <v>1</v>
      </c>
      <c r="N229" s="168" t="s">
        <v>41</v>
      </c>
      <c r="O229" s="169">
        <v>0.21099999999999999</v>
      </c>
      <c r="P229" s="169">
        <f>O229*H229</f>
        <v>0.63300000000000001</v>
      </c>
      <c r="Q229" s="169">
        <v>0</v>
      </c>
      <c r="R229" s="169">
        <f>Q229*H229</f>
        <v>0</v>
      </c>
      <c r="S229" s="169">
        <v>0</v>
      </c>
      <c r="T229" s="170">
        <f>S229*H229</f>
        <v>0</v>
      </c>
      <c r="U229" s="30"/>
      <c r="V229" s="30"/>
      <c r="W229" s="30"/>
      <c r="X229" s="30"/>
      <c r="Y229" s="30"/>
      <c r="Z229" s="30"/>
      <c r="AA229" s="30"/>
      <c r="AB229" s="30"/>
      <c r="AC229" s="30"/>
      <c r="AD229" s="30"/>
      <c r="AE229" s="30"/>
      <c r="AR229" s="171" t="s">
        <v>193</v>
      </c>
      <c r="AT229" s="171" t="s">
        <v>124</v>
      </c>
      <c r="AU229" s="171" t="s">
        <v>85</v>
      </c>
      <c r="AY229" s="17" t="s">
        <v>122</v>
      </c>
      <c r="BE229" s="172">
        <f>IF(N229="základní",J229,0)</f>
        <v>280.80000000000001</v>
      </c>
      <c r="BF229" s="172">
        <f>IF(N229="snížená",J229,0)</f>
        <v>0</v>
      </c>
      <c r="BG229" s="172">
        <f>IF(N229="zákl. přenesená",J229,0)</f>
        <v>0</v>
      </c>
      <c r="BH229" s="172">
        <f>IF(N229="sníž. přenesená",J229,0)</f>
        <v>0</v>
      </c>
      <c r="BI229" s="172">
        <f>IF(N229="nulová",J229,0)</f>
        <v>0</v>
      </c>
      <c r="BJ229" s="17" t="s">
        <v>19</v>
      </c>
      <c r="BK229" s="172">
        <f>ROUND(I229*H229,2)</f>
        <v>280.80000000000001</v>
      </c>
      <c r="BL229" s="17" t="s">
        <v>193</v>
      </c>
      <c r="BM229" s="171" t="s">
        <v>297</v>
      </c>
    </row>
    <row r="230" s="13" customFormat="1">
      <c r="A230" s="13"/>
      <c r="B230" s="173"/>
      <c r="C230" s="13"/>
      <c r="D230" s="174" t="s">
        <v>130</v>
      </c>
      <c r="E230" s="175" t="s">
        <v>1</v>
      </c>
      <c r="F230" s="176" t="s">
        <v>298</v>
      </c>
      <c r="G230" s="13"/>
      <c r="H230" s="177">
        <v>3</v>
      </c>
      <c r="I230" s="13"/>
      <c r="J230" s="13"/>
      <c r="K230" s="13"/>
      <c r="L230" s="173"/>
      <c r="M230" s="178"/>
      <c r="N230" s="179"/>
      <c r="O230" s="179"/>
      <c r="P230" s="179"/>
      <c r="Q230" s="179"/>
      <c r="R230" s="179"/>
      <c r="S230" s="179"/>
      <c r="T230" s="180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175" t="s">
        <v>130</v>
      </c>
      <c r="AU230" s="175" t="s">
        <v>85</v>
      </c>
      <c r="AV230" s="13" t="s">
        <v>85</v>
      </c>
      <c r="AW230" s="13" t="s">
        <v>32</v>
      </c>
      <c r="AX230" s="13" t="s">
        <v>76</v>
      </c>
      <c r="AY230" s="175" t="s">
        <v>122</v>
      </c>
    </row>
    <row r="231" s="14" customFormat="1">
      <c r="A231" s="14"/>
      <c r="B231" s="181"/>
      <c r="C231" s="14"/>
      <c r="D231" s="174" t="s">
        <v>130</v>
      </c>
      <c r="E231" s="182" t="s">
        <v>1</v>
      </c>
      <c r="F231" s="183" t="s">
        <v>133</v>
      </c>
      <c r="G231" s="14"/>
      <c r="H231" s="184">
        <v>3</v>
      </c>
      <c r="I231" s="14"/>
      <c r="J231" s="14"/>
      <c r="K231" s="14"/>
      <c r="L231" s="181"/>
      <c r="M231" s="185"/>
      <c r="N231" s="186"/>
      <c r="O231" s="186"/>
      <c r="P231" s="186"/>
      <c r="Q231" s="186"/>
      <c r="R231" s="186"/>
      <c r="S231" s="186"/>
      <c r="T231" s="187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182" t="s">
        <v>130</v>
      </c>
      <c r="AU231" s="182" t="s">
        <v>85</v>
      </c>
      <c r="AV231" s="14" t="s">
        <v>128</v>
      </c>
      <c r="AW231" s="14" t="s">
        <v>32</v>
      </c>
      <c r="AX231" s="14" t="s">
        <v>19</v>
      </c>
      <c r="AY231" s="182" t="s">
        <v>122</v>
      </c>
    </row>
    <row r="232" s="2" customFormat="1" ht="16.5" customHeight="1">
      <c r="A232" s="30"/>
      <c r="B232" s="159"/>
      <c r="C232" s="160" t="s">
        <v>299</v>
      </c>
      <c r="D232" s="160" t="s">
        <v>124</v>
      </c>
      <c r="E232" s="161" t="s">
        <v>300</v>
      </c>
      <c r="F232" s="162" t="s">
        <v>301</v>
      </c>
      <c r="G232" s="163" t="s">
        <v>256</v>
      </c>
      <c r="H232" s="164">
        <v>14</v>
      </c>
      <c r="I232" s="165">
        <v>102</v>
      </c>
      <c r="J232" s="165">
        <f>ROUND(I232*H232,2)</f>
        <v>1428</v>
      </c>
      <c r="K232" s="166"/>
      <c r="L232" s="31"/>
      <c r="M232" s="167" t="s">
        <v>1</v>
      </c>
      <c r="N232" s="168" t="s">
        <v>41</v>
      </c>
      <c r="O232" s="169">
        <v>0.25900000000000001</v>
      </c>
      <c r="P232" s="169">
        <f>O232*H232</f>
        <v>3.6260000000000003</v>
      </c>
      <c r="Q232" s="169">
        <v>0</v>
      </c>
      <c r="R232" s="169">
        <f>Q232*H232</f>
        <v>0</v>
      </c>
      <c r="S232" s="169">
        <v>0</v>
      </c>
      <c r="T232" s="170">
        <f>S232*H232</f>
        <v>0</v>
      </c>
      <c r="U232" s="30"/>
      <c r="V232" s="30"/>
      <c r="W232" s="30"/>
      <c r="X232" s="30"/>
      <c r="Y232" s="30"/>
      <c r="Z232" s="30"/>
      <c r="AA232" s="30"/>
      <c r="AB232" s="30"/>
      <c r="AC232" s="30"/>
      <c r="AD232" s="30"/>
      <c r="AE232" s="30"/>
      <c r="AR232" s="171" t="s">
        <v>193</v>
      </c>
      <c r="AT232" s="171" t="s">
        <v>124</v>
      </c>
      <c r="AU232" s="171" t="s">
        <v>85</v>
      </c>
      <c r="AY232" s="17" t="s">
        <v>122</v>
      </c>
      <c r="BE232" s="172">
        <f>IF(N232="základní",J232,0)</f>
        <v>1428</v>
      </c>
      <c r="BF232" s="172">
        <f>IF(N232="snížená",J232,0)</f>
        <v>0</v>
      </c>
      <c r="BG232" s="172">
        <f>IF(N232="zákl. přenesená",J232,0)</f>
        <v>0</v>
      </c>
      <c r="BH232" s="172">
        <f>IF(N232="sníž. přenesená",J232,0)</f>
        <v>0</v>
      </c>
      <c r="BI232" s="172">
        <f>IF(N232="nulová",J232,0)</f>
        <v>0</v>
      </c>
      <c r="BJ232" s="17" t="s">
        <v>19</v>
      </c>
      <c r="BK232" s="172">
        <f>ROUND(I232*H232,2)</f>
        <v>1428</v>
      </c>
      <c r="BL232" s="17" t="s">
        <v>193</v>
      </c>
      <c r="BM232" s="171" t="s">
        <v>302</v>
      </c>
    </row>
    <row r="233" s="13" customFormat="1">
      <c r="A233" s="13"/>
      <c r="B233" s="173"/>
      <c r="C233" s="13"/>
      <c r="D233" s="174" t="s">
        <v>130</v>
      </c>
      <c r="E233" s="175" t="s">
        <v>1</v>
      </c>
      <c r="F233" s="176" t="s">
        <v>303</v>
      </c>
      <c r="G233" s="13"/>
      <c r="H233" s="177">
        <v>14</v>
      </c>
      <c r="I233" s="13"/>
      <c r="J233" s="13"/>
      <c r="K233" s="13"/>
      <c r="L233" s="173"/>
      <c r="M233" s="178"/>
      <c r="N233" s="179"/>
      <c r="O233" s="179"/>
      <c r="P233" s="179"/>
      <c r="Q233" s="179"/>
      <c r="R233" s="179"/>
      <c r="S233" s="179"/>
      <c r="T233" s="180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175" t="s">
        <v>130</v>
      </c>
      <c r="AU233" s="175" t="s">
        <v>85</v>
      </c>
      <c r="AV233" s="13" t="s">
        <v>85</v>
      </c>
      <c r="AW233" s="13" t="s">
        <v>32</v>
      </c>
      <c r="AX233" s="13" t="s">
        <v>76</v>
      </c>
      <c r="AY233" s="175" t="s">
        <v>122</v>
      </c>
    </row>
    <row r="234" s="14" customFormat="1">
      <c r="A234" s="14"/>
      <c r="B234" s="181"/>
      <c r="C234" s="14"/>
      <c r="D234" s="174" t="s">
        <v>130</v>
      </c>
      <c r="E234" s="182" t="s">
        <v>1</v>
      </c>
      <c r="F234" s="183" t="s">
        <v>133</v>
      </c>
      <c r="G234" s="14"/>
      <c r="H234" s="184">
        <v>14</v>
      </c>
      <c r="I234" s="14"/>
      <c r="J234" s="14"/>
      <c r="K234" s="14"/>
      <c r="L234" s="181"/>
      <c r="M234" s="185"/>
      <c r="N234" s="186"/>
      <c r="O234" s="186"/>
      <c r="P234" s="186"/>
      <c r="Q234" s="186"/>
      <c r="R234" s="186"/>
      <c r="S234" s="186"/>
      <c r="T234" s="187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182" t="s">
        <v>130</v>
      </c>
      <c r="AU234" s="182" t="s">
        <v>85</v>
      </c>
      <c r="AV234" s="14" t="s">
        <v>128</v>
      </c>
      <c r="AW234" s="14" t="s">
        <v>32</v>
      </c>
      <c r="AX234" s="14" t="s">
        <v>19</v>
      </c>
      <c r="AY234" s="182" t="s">
        <v>122</v>
      </c>
    </row>
    <row r="235" s="2" customFormat="1" ht="21.75" customHeight="1">
      <c r="A235" s="30"/>
      <c r="B235" s="159"/>
      <c r="C235" s="160" t="s">
        <v>304</v>
      </c>
      <c r="D235" s="160" t="s">
        <v>124</v>
      </c>
      <c r="E235" s="161" t="s">
        <v>305</v>
      </c>
      <c r="F235" s="162" t="s">
        <v>306</v>
      </c>
      <c r="G235" s="163" t="s">
        <v>256</v>
      </c>
      <c r="H235" s="164">
        <v>26</v>
      </c>
      <c r="I235" s="165">
        <v>1280</v>
      </c>
      <c r="J235" s="165">
        <f>ROUND(I235*H235,2)</f>
        <v>33280</v>
      </c>
      <c r="K235" s="166"/>
      <c r="L235" s="31"/>
      <c r="M235" s="167" t="s">
        <v>1</v>
      </c>
      <c r="N235" s="168" t="s">
        <v>41</v>
      </c>
      <c r="O235" s="169">
        <v>0.55900000000000005</v>
      </c>
      <c r="P235" s="169">
        <f>O235*H235</f>
        <v>14.534000000000001</v>
      </c>
      <c r="Q235" s="169">
        <v>0.00091</v>
      </c>
      <c r="R235" s="169">
        <f>Q235*H235</f>
        <v>0.02366</v>
      </c>
      <c r="S235" s="169">
        <v>0</v>
      </c>
      <c r="T235" s="170">
        <f>S235*H235</f>
        <v>0</v>
      </c>
      <c r="U235" s="30"/>
      <c r="V235" s="30"/>
      <c r="W235" s="30"/>
      <c r="X235" s="30"/>
      <c r="Y235" s="30"/>
      <c r="Z235" s="30"/>
      <c r="AA235" s="30"/>
      <c r="AB235" s="30"/>
      <c r="AC235" s="30"/>
      <c r="AD235" s="30"/>
      <c r="AE235" s="30"/>
      <c r="AR235" s="171" t="s">
        <v>193</v>
      </c>
      <c r="AT235" s="171" t="s">
        <v>124</v>
      </c>
      <c r="AU235" s="171" t="s">
        <v>85</v>
      </c>
      <c r="AY235" s="17" t="s">
        <v>122</v>
      </c>
      <c r="BE235" s="172">
        <f>IF(N235="základní",J235,0)</f>
        <v>33280</v>
      </c>
      <c r="BF235" s="172">
        <f>IF(N235="snížená",J235,0)</f>
        <v>0</v>
      </c>
      <c r="BG235" s="172">
        <f>IF(N235="zákl. přenesená",J235,0)</f>
        <v>0</v>
      </c>
      <c r="BH235" s="172">
        <f>IF(N235="sníž. přenesená",J235,0)</f>
        <v>0</v>
      </c>
      <c r="BI235" s="172">
        <f>IF(N235="nulová",J235,0)</f>
        <v>0</v>
      </c>
      <c r="BJ235" s="17" t="s">
        <v>19</v>
      </c>
      <c r="BK235" s="172">
        <f>ROUND(I235*H235,2)</f>
        <v>33280</v>
      </c>
      <c r="BL235" s="17" t="s">
        <v>193</v>
      </c>
      <c r="BM235" s="171" t="s">
        <v>307</v>
      </c>
    </row>
    <row r="236" s="13" customFormat="1">
      <c r="A236" s="13"/>
      <c r="B236" s="173"/>
      <c r="C236" s="13"/>
      <c r="D236" s="174" t="s">
        <v>130</v>
      </c>
      <c r="E236" s="175" t="s">
        <v>1</v>
      </c>
      <c r="F236" s="176" t="s">
        <v>308</v>
      </c>
      <c r="G236" s="13"/>
      <c r="H236" s="177">
        <v>26</v>
      </c>
      <c r="I236" s="13"/>
      <c r="J236" s="13"/>
      <c r="K236" s="13"/>
      <c r="L236" s="173"/>
      <c r="M236" s="178"/>
      <c r="N236" s="179"/>
      <c r="O236" s="179"/>
      <c r="P236" s="179"/>
      <c r="Q236" s="179"/>
      <c r="R236" s="179"/>
      <c r="S236" s="179"/>
      <c r="T236" s="180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175" t="s">
        <v>130</v>
      </c>
      <c r="AU236" s="175" t="s">
        <v>85</v>
      </c>
      <c r="AV236" s="13" t="s">
        <v>85</v>
      </c>
      <c r="AW236" s="13" t="s">
        <v>32</v>
      </c>
      <c r="AX236" s="13" t="s">
        <v>76</v>
      </c>
      <c r="AY236" s="175" t="s">
        <v>122</v>
      </c>
    </row>
    <row r="237" s="14" customFormat="1">
      <c r="A237" s="14"/>
      <c r="B237" s="181"/>
      <c r="C237" s="14"/>
      <c r="D237" s="174" t="s">
        <v>130</v>
      </c>
      <c r="E237" s="182" t="s">
        <v>1</v>
      </c>
      <c r="F237" s="183" t="s">
        <v>133</v>
      </c>
      <c r="G237" s="14"/>
      <c r="H237" s="184">
        <v>26</v>
      </c>
      <c r="I237" s="14"/>
      <c r="J237" s="14"/>
      <c r="K237" s="14"/>
      <c r="L237" s="181"/>
      <c r="M237" s="185"/>
      <c r="N237" s="186"/>
      <c r="O237" s="186"/>
      <c r="P237" s="186"/>
      <c r="Q237" s="186"/>
      <c r="R237" s="186"/>
      <c r="S237" s="186"/>
      <c r="T237" s="187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182" t="s">
        <v>130</v>
      </c>
      <c r="AU237" s="182" t="s">
        <v>85</v>
      </c>
      <c r="AV237" s="14" t="s">
        <v>128</v>
      </c>
      <c r="AW237" s="14" t="s">
        <v>32</v>
      </c>
      <c r="AX237" s="14" t="s">
        <v>19</v>
      </c>
      <c r="AY237" s="182" t="s">
        <v>122</v>
      </c>
    </row>
    <row r="238" s="2" customFormat="1" ht="21.75" customHeight="1">
      <c r="A238" s="30"/>
      <c r="B238" s="159"/>
      <c r="C238" s="160" t="s">
        <v>309</v>
      </c>
      <c r="D238" s="160" t="s">
        <v>124</v>
      </c>
      <c r="E238" s="161" t="s">
        <v>310</v>
      </c>
      <c r="F238" s="162" t="s">
        <v>311</v>
      </c>
      <c r="G238" s="163" t="s">
        <v>256</v>
      </c>
      <c r="H238" s="164">
        <v>3</v>
      </c>
      <c r="I238" s="165">
        <v>414</v>
      </c>
      <c r="J238" s="165">
        <f>ROUND(I238*H238,2)</f>
        <v>1242</v>
      </c>
      <c r="K238" s="166"/>
      <c r="L238" s="31"/>
      <c r="M238" s="167" t="s">
        <v>1</v>
      </c>
      <c r="N238" s="168" t="s">
        <v>41</v>
      </c>
      <c r="O238" s="169">
        <v>0.55900000000000005</v>
      </c>
      <c r="P238" s="169">
        <f>O238*H238</f>
        <v>1.6770000000000001</v>
      </c>
      <c r="Q238" s="169">
        <v>9.0000000000000006E-05</v>
      </c>
      <c r="R238" s="169">
        <f>Q238*H238</f>
        <v>0.00027</v>
      </c>
      <c r="S238" s="169">
        <v>0</v>
      </c>
      <c r="T238" s="170">
        <f>S238*H238</f>
        <v>0</v>
      </c>
      <c r="U238" s="30"/>
      <c r="V238" s="30"/>
      <c r="W238" s="30"/>
      <c r="X238" s="30"/>
      <c r="Y238" s="30"/>
      <c r="Z238" s="30"/>
      <c r="AA238" s="30"/>
      <c r="AB238" s="30"/>
      <c r="AC238" s="30"/>
      <c r="AD238" s="30"/>
      <c r="AE238" s="30"/>
      <c r="AR238" s="171" t="s">
        <v>193</v>
      </c>
      <c r="AT238" s="171" t="s">
        <v>124</v>
      </c>
      <c r="AU238" s="171" t="s">
        <v>85</v>
      </c>
      <c r="AY238" s="17" t="s">
        <v>122</v>
      </c>
      <c r="BE238" s="172">
        <f>IF(N238="základní",J238,0)</f>
        <v>1242</v>
      </c>
      <c r="BF238" s="172">
        <f>IF(N238="snížená",J238,0)</f>
        <v>0</v>
      </c>
      <c r="BG238" s="172">
        <f>IF(N238="zákl. přenesená",J238,0)</f>
        <v>0</v>
      </c>
      <c r="BH238" s="172">
        <f>IF(N238="sníž. přenesená",J238,0)</f>
        <v>0</v>
      </c>
      <c r="BI238" s="172">
        <f>IF(N238="nulová",J238,0)</f>
        <v>0</v>
      </c>
      <c r="BJ238" s="17" t="s">
        <v>19</v>
      </c>
      <c r="BK238" s="172">
        <f>ROUND(I238*H238,2)</f>
        <v>1242</v>
      </c>
      <c r="BL238" s="17" t="s">
        <v>193</v>
      </c>
      <c r="BM238" s="171" t="s">
        <v>312</v>
      </c>
    </row>
    <row r="239" s="13" customFormat="1">
      <c r="A239" s="13"/>
      <c r="B239" s="173"/>
      <c r="C239" s="13"/>
      <c r="D239" s="174" t="s">
        <v>130</v>
      </c>
      <c r="E239" s="175" t="s">
        <v>1</v>
      </c>
      <c r="F239" s="176" t="s">
        <v>313</v>
      </c>
      <c r="G239" s="13"/>
      <c r="H239" s="177">
        <v>3</v>
      </c>
      <c r="I239" s="13"/>
      <c r="J239" s="13"/>
      <c r="K239" s="13"/>
      <c r="L239" s="173"/>
      <c r="M239" s="178"/>
      <c r="N239" s="179"/>
      <c r="O239" s="179"/>
      <c r="P239" s="179"/>
      <c r="Q239" s="179"/>
      <c r="R239" s="179"/>
      <c r="S239" s="179"/>
      <c r="T239" s="180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175" t="s">
        <v>130</v>
      </c>
      <c r="AU239" s="175" t="s">
        <v>85</v>
      </c>
      <c r="AV239" s="13" t="s">
        <v>85</v>
      </c>
      <c r="AW239" s="13" t="s">
        <v>32</v>
      </c>
      <c r="AX239" s="13" t="s">
        <v>76</v>
      </c>
      <c r="AY239" s="175" t="s">
        <v>122</v>
      </c>
    </row>
    <row r="240" s="14" customFormat="1">
      <c r="A240" s="14"/>
      <c r="B240" s="181"/>
      <c r="C240" s="14"/>
      <c r="D240" s="174" t="s">
        <v>130</v>
      </c>
      <c r="E240" s="182" t="s">
        <v>1</v>
      </c>
      <c r="F240" s="183" t="s">
        <v>133</v>
      </c>
      <c r="G240" s="14"/>
      <c r="H240" s="184">
        <v>3</v>
      </c>
      <c r="I240" s="14"/>
      <c r="J240" s="14"/>
      <c r="K240" s="14"/>
      <c r="L240" s="181"/>
      <c r="M240" s="185"/>
      <c r="N240" s="186"/>
      <c r="O240" s="186"/>
      <c r="P240" s="186"/>
      <c r="Q240" s="186"/>
      <c r="R240" s="186"/>
      <c r="S240" s="186"/>
      <c r="T240" s="187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182" t="s">
        <v>130</v>
      </c>
      <c r="AU240" s="182" t="s">
        <v>85</v>
      </c>
      <c r="AV240" s="14" t="s">
        <v>128</v>
      </c>
      <c r="AW240" s="14" t="s">
        <v>32</v>
      </c>
      <c r="AX240" s="14" t="s">
        <v>19</v>
      </c>
      <c r="AY240" s="182" t="s">
        <v>122</v>
      </c>
    </row>
    <row r="241" s="2" customFormat="1" ht="21.75" customHeight="1">
      <c r="A241" s="30"/>
      <c r="B241" s="159"/>
      <c r="C241" s="188" t="s">
        <v>314</v>
      </c>
      <c r="D241" s="188" t="s">
        <v>171</v>
      </c>
      <c r="E241" s="189" t="s">
        <v>315</v>
      </c>
      <c r="F241" s="190" t="s">
        <v>316</v>
      </c>
      <c r="G241" s="191" t="s">
        <v>256</v>
      </c>
      <c r="H241" s="192">
        <v>14</v>
      </c>
      <c r="I241" s="193">
        <v>916</v>
      </c>
      <c r="J241" s="193">
        <f>ROUND(I241*H241,2)</f>
        <v>12824</v>
      </c>
      <c r="K241" s="194"/>
      <c r="L241" s="195"/>
      <c r="M241" s="196" t="s">
        <v>1</v>
      </c>
      <c r="N241" s="197" t="s">
        <v>41</v>
      </c>
      <c r="O241" s="169">
        <v>0</v>
      </c>
      <c r="P241" s="169">
        <f>O241*H241</f>
        <v>0</v>
      </c>
      <c r="Q241" s="169">
        <v>0.00027</v>
      </c>
      <c r="R241" s="169">
        <f>Q241*H241</f>
        <v>0.0037799999999999999</v>
      </c>
      <c r="S241" s="169">
        <v>0</v>
      </c>
      <c r="T241" s="170">
        <f>S241*H241</f>
        <v>0</v>
      </c>
      <c r="U241" s="30"/>
      <c r="V241" s="30"/>
      <c r="W241" s="30"/>
      <c r="X241" s="30"/>
      <c r="Y241" s="30"/>
      <c r="Z241" s="30"/>
      <c r="AA241" s="30"/>
      <c r="AB241" s="30"/>
      <c r="AC241" s="30"/>
      <c r="AD241" s="30"/>
      <c r="AE241" s="30"/>
      <c r="AR241" s="171" t="s">
        <v>192</v>
      </c>
      <c r="AT241" s="171" t="s">
        <v>171</v>
      </c>
      <c r="AU241" s="171" t="s">
        <v>85</v>
      </c>
      <c r="AY241" s="17" t="s">
        <v>122</v>
      </c>
      <c r="BE241" s="172">
        <f>IF(N241="základní",J241,0)</f>
        <v>12824</v>
      </c>
      <c r="BF241" s="172">
        <f>IF(N241="snížená",J241,0)</f>
        <v>0</v>
      </c>
      <c r="BG241" s="172">
        <f>IF(N241="zákl. přenesená",J241,0)</f>
        <v>0</v>
      </c>
      <c r="BH241" s="172">
        <f>IF(N241="sníž. přenesená",J241,0)</f>
        <v>0</v>
      </c>
      <c r="BI241" s="172">
        <f>IF(N241="nulová",J241,0)</f>
        <v>0</v>
      </c>
      <c r="BJ241" s="17" t="s">
        <v>19</v>
      </c>
      <c r="BK241" s="172">
        <f>ROUND(I241*H241,2)</f>
        <v>12824</v>
      </c>
      <c r="BL241" s="17" t="s">
        <v>193</v>
      </c>
      <c r="BM241" s="171" t="s">
        <v>317</v>
      </c>
    </row>
    <row r="242" s="13" customFormat="1">
      <c r="A242" s="13"/>
      <c r="B242" s="173"/>
      <c r="C242" s="13"/>
      <c r="D242" s="174" t="s">
        <v>130</v>
      </c>
      <c r="E242" s="175" t="s">
        <v>1</v>
      </c>
      <c r="F242" s="176" t="s">
        <v>318</v>
      </c>
      <c r="G242" s="13"/>
      <c r="H242" s="177">
        <v>14</v>
      </c>
      <c r="I242" s="13"/>
      <c r="J242" s="13"/>
      <c r="K242" s="13"/>
      <c r="L242" s="173"/>
      <c r="M242" s="178"/>
      <c r="N242" s="179"/>
      <c r="O242" s="179"/>
      <c r="P242" s="179"/>
      <c r="Q242" s="179"/>
      <c r="R242" s="179"/>
      <c r="S242" s="179"/>
      <c r="T242" s="180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175" t="s">
        <v>130</v>
      </c>
      <c r="AU242" s="175" t="s">
        <v>85</v>
      </c>
      <c r="AV242" s="13" t="s">
        <v>85</v>
      </c>
      <c r="AW242" s="13" t="s">
        <v>32</v>
      </c>
      <c r="AX242" s="13" t="s">
        <v>76</v>
      </c>
      <c r="AY242" s="175" t="s">
        <v>122</v>
      </c>
    </row>
    <row r="243" s="14" customFormat="1">
      <c r="A243" s="14"/>
      <c r="B243" s="181"/>
      <c r="C243" s="14"/>
      <c r="D243" s="174" t="s">
        <v>130</v>
      </c>
      <c r="E243" s="182" t="s">
        <v>1</v>
      </c>
      <c r="F243" s="183" t="s">
        <v>133</v>
      </c>
      <c r="G243" s="14"/>
      <c r="H243" s="184">
        <v>14</v>
      </c>
      <c r="I243" s="14"/>
      <c r="J243" s="14"/>
      <c r="K243" s="14"/>
      <c r="L243" s="181"/>
      <c r="M243" s="185"/>
      <c r="N243" s="186"/>
      <c r="O243" s="186"/>
      <c r="P243" s="186"/>
      <c r="Q243" s="186"/>
      <c r="R243" s="186"/>
      <c r="S243" s="186"/>
      <c r="T243" s="187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182" t="s">
        <v>130</v>
      </c>
      <c r="AU243" s="182" t="s">
        <v>85</v>
      </c>
      <c r="AV243" s="14" t="s">
        <v>128</v>
      </c>
      <c r="AW243" s="14" t="s">
        <v>32</v>
      </c>
      <c r="AX243" s="14" t="s">
        <v>19</v>
      </c>
      <c r="AY243" s="182" t="s">
        <v>122</v>
      </c>
    </row>
    <row r="244" s="2" customFormat="1" ht="33" customHeight="1">
      <c r="A244" s="30"/>
      <c r="B244" s="159"/>
      <c r="C244" s="160" t="s">
        <v>319</v>
      </c>
      <c r="D244" s="160" t="s">
        <v>124</v>
      </c>
      <c r="E244" s="161" t="s">
        <v>320</v>
      </c>
      <c r="F244" s="162" t="s">
        <v>321</v>
      </c>
      <c r="G244" s="163" t="s">
        <v>256</v>
      </c>
      <c r="H244" s="164">
        <v>3</v>
      </c>
      <c r="I244" s="165">
        <v>1390</v>
      </c>
      <c r="J244" s="165">
        <f>ROUND(I244*H244,2)</f>
        <v>4170</v>
      </c>
      <c r="K244" s="166"/>
      <c r="L244" s="31"/>
      <c r="M244" s="167" t="s">
        <v>1</v>
      </c>
      <c r="N244" s="168" t="s">
        <v>41</v>
      </c>
      <c r="O244" s="169">
        <v>0.46500000000000002</v>
      </c>
      <c r="P244" s="169">
        <f>O244*H244</f>
        <v>1.395</v>
      </c>
      <c r="Q244" s="169">
        <v>0.0010100000000000001</v>
      </c>
      <c r="R244" s="169">
        <f>Q244*H244</f>
        <v>0.0030300000000000001</v>
      </c>
      <c r="S244" s="169">
        <v>0</v>
      </c>
      <c r="T244" s="170">
        <f>S244*H244</f>
        <v>0</v>
      </c>
      <c r="U244" s="30"/>
      <c r="V244" s="30"/>
      <c r="W244" s="30"/>
      <c r="X244" s="30"/>
      <c r="Y244" s="30"/>
      <c r="Z244" s="30"/>
      <c r="AA244" s="30"/>
      <c r="AB244" s="30"/>
      <c r="AC244" s="30"/>
      <c r="AD244" s="30"/>
      <c r="AE244" s="30"/>
      <c r="AR244" s="171" t="s">
        <v>193</v>
      </c>
      <c r="AT244" s="171" t="s">
        <v>124</v>
      </c>
      <c r="AU244" s="171" t="s">
        <v>85</v>
      </c>
      <c r="AY244" s="17" t="s">
        <v>122</v>
      </c>
      <c r="BE244" s="172">
        <f>IF(N244="základní",J244,0)</f>
        <v>4170</v>
      </c>
      <c r="BF244" s="172">
        <f>IF(N244="snížená",J244,0)</f>
        <v>0</v>
      </c>
      <c r="BG244" s="172">
        <f>IF(N244="zákl. přenesená",J244,0)</f>
        <v>0</v>
      </c>
      <c r="BH244" s="172">
        <f>IF(N244="sníž. přenesená",J244,0)</f>
        <v>0</v>
      </c>
      <c r="BI244" s="172">
        <f>IF(N244="nulová",J244,0)</f>
        <v>0</v>
      </c>
      <c r="BJ244" s="17" t="s">
        <v>19</v>
      </c>
      <c r="BK244" s="172">
        <f>ROUND(I244*H244,2)</f>
        <v>4170</v>
      </c>
      <c r="BL244" s="17" t="s">
        <v>193</v>
      </c>
      <c r="BM244" s="171" t="s">
        <v>322</v>
      </c>
    </row>
    <row r="245" s="13" customFormat="1">
      <c r="A245" s="13"/>
      <c r="B245" s="173"/>
      <c r="C245" s="13"/>
      <c r="D245" s="174" t="s">
        <v>130</v>
      </c>
      <c r="E245" s="175" t="s">
        <v>1</v>
      </c>
      <c r="F245" s="176" t="s">
        <v>323</v>
      </c>
      <c r="G245" s="13"/>
      <c r="H245" s="177">
        <v>3</v>
      </c>
      <c r="I245" s="13"/>
      <c r="J245" s="13"/>
      <c r="K245" s="13"/>
      <c r="L245" s="173"/>
      <c r="M245" s="178"/>
      <c r="N245" s="179"/>
      <c r="O245" s="179"/>
      <c r="P245" s="179"/>
      <c r="Q245" s="179"/>
      <c r="R245" s="179"/>
      <c r="S245" s="179"/>
      <c r="T245" s="180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175" t="s">
        <v>130</v>
      </c>
      <c r="AU245" s="175" t="s">
        <v>85</v>
      </c>
      <c r="AV245" s="13" t="s">
        <v>85</v>
      </c>
      <c r="AW245" s="13" t="s">
        <v>32</v>
      </c>
      <c r="AX245" s="13" t="s">
        <v>76</v>
      </c>
      <c r="AY245" s="175" t="s">
        <v>122</v>
      </c>
    </row>
    <row r="246" s="14" customFormat="1">
      <c r="A246" s="14"/>
      <c r="B246" s="181"/>
      <c r="C246" s="14"/>
      <c r="D246" s="174" t="s">
        <v>130</v>
      </c>
      <c r="E246" s="182" t="s">
        <v>1</v>
      </c>
      <c r="F246" s="183" t="s">
        <v>133</v>
      </c>
      <c r="G246" s="14"/>
      <c r="H246" s="184">
        <v>3</v>
      </c>
      <c r="I246" s="14"/>
      <c r="J246" s="14"/>
      <c r="K246" s="14"/>
      <c r="L246" s="181"/>
      <c r="M246" s="185"/>
      <c r="N246" s="186"/>
      <c r="O246" s="186"/>
      <c r="P246" s="186"/>
      <c r="Q246" s="186"/>
      <c r="R246" s="186"/>
      <c r="S246" s="186"/>
      <c r="T246" s="187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182" t="s">
        <v>130</v>
      </c>
      <c r="AU246" s="182" t="s">
        <v>85</v>
      </c>
      <c r="AV246" s="14" t="s">
        <v>128</v>
      </c>
      <c r="AW246" s="14" t="s">
        <v>32</v>
      </c>
      <c r="AX246" s="14" t="s">
        <v>19</v>
      </c>
      <c r="AY246" s="182" t="s">
        <v>122</v>
      </c>
    </row>
    <row r="247" s="2" customFormat="1" ht="16.5" customHeight="1">
      <c r="A247" s="30"/>
      <c r="B247" s="159"/>
      <c r="C247" s="160" t="s">
        <v>324</v>
      </c>
      <c r="D247" s="160" t="s">
        <v>124</v>
      </c>
      <c r="E247" s="161" t="s">
        <v>325</v>
      </c>
      <c r="F247" s="162" t="s">
        <v>326</v>
      </c>
      <c r="G247" s="163" t="s">
        <v>256</v>
      </c>
      <c r="H247" s="164">
        <v>9</v>
      </c>
      <c r="I247" s="165">
        <v>645</v>
      </c>
      <c r="J247" s="165">
        <f>ROUND(I247*H247,2)</f>
        <v>5805</v>
      </c>
      <c r="K247" s="166"/>
      <c r="L247" s="31"/>
      <c r="M247" s="167" t="s">
        <v>1</v>
      </c>
      <c r="N247" s="168" t="s">
        <v>41</v>
      </c>
      <c r="O247" s="169">
        <v>0.17699999999999999</v>
      </c>
      <c r="P247" s="169">
        <f>O247*H247</f>
        <v>1.593</v>
      </c>
      <c r="Q247" s="169">
        <v>0.00029</v>
      </c>
      <c r="R247" s="169">
        <f>Q247*H247</f>
        <v>0.0026099999999999999</v>
      </c>
      <c r="S247" s="169">
        <v>0</v>
      </c>
      <c r="T247" s="170">
        <f>S247*H247</f>
        <v>0</v>
      </c>
      <c r="U247" s="30"/>
      <c r="V247" s="30"/>
      <c r="W247" s="30"/>
      <c r="X247" s="30"/>
      <c r="Y247" s="30"/>
      <c r="Z247" s="30"/>
      <c r="AA247" s="30"/>
      <c r="AB247" s="30"/>
      <c r="AC247" s="30"/>
      <c r="AD247" s="30"/>
      <c r="AE247" s="30"/>
      <c r="AR247" s="171" t="s">
        <v>193</v>
      </c>
      <c r="AT247" s="171" t="s">
        <v>124</v>
      </c>
      <c r="AU247" s="171" t="s">
        <v>85</v>
      </c>
      <c r="AY247" s="17" t="s">
        <v>122</v>
      </c>
      <c r="BE247" s="172">
        <f>IF(N247="základní",J247,0)</f>
        <v>5805</v>
      </c>
      <c r="BF247" s="172">
        <f>IF(N247="snížená",J247,0)</f>
        <v>0</v>
      </c>
      <c r="BG247" s="172">
        <f>IF(N247="zákl. přenesená",J247,0)</f>
        <v>0</v>
      </c>
      <c r="BH247" s="172">
        <f>IF(N247="sníž. přenesená",J247,0)</f>
        <v>0</v>
      </c>
      <c r="BI247" s="172">
        <f>IF(N247="nulová",J247,0)</f>
        <v>0</v>
      </c>
      <c r="BJ247" s="17" t="s">
        <v>19</v>
      </c>
      <c r="BK247" s="172">
        <f>ROUND(I247*H247,2)</f>
        <v>5805</v>
      </c>
      <c r="BL247" s="17" t="s">
        <v>193</v>
      </c>
      <c r="BM247" s="171" t="s">
        <v>327</v>
      </c>
    </row>
    <row r="248" s="13" customFormat="1">
      <c r="A248" s="13"/>
      <c r="B248" s="173"/>
      <c r="C248" s="13"/>
      <c r="D248" s="174" t="s">
        <v>130</v>
      </c>
      <c r="E248" s="175" t="s">
        <v>1</v>
      </c>
      <c r="F248" s="176" t="s">
        <v>328</v>
      </c>
      <c r="G248" s="13"/>
      <c r="H248" s="177">
        <v>9</v>
      </c>
      <c r="I248" s="13"/>
      <c r="J248" s="13"/>
      <c r="K248" s="13"/>
      <c r="L248" s="173"/>
      <c r="M248" s="178"/>
      <c r="N248" s="179"/>
      <c r="O248" s="179"/>
      <c r="P248" s="179"/>
      <c r="Q248" s="179"/>
      <c r="R248" s="179"/>
      <c r="S248" s="179"/>
      <c r="T248" s="180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175" t="s">
        <v>130</v>
      </c>
      <c r="AU248" s="175" t="s">
        <v>85</v>
      </c>
      <c r="AV248" s="13" t="s">
        <v>85</v>
      </c>
      <c r="AW248" s="13" t="s">
        <v>32</v>
      </c>
      <c r="AX248" s="13" t="s">
        <v>76</v>
      </c>
      <c r="AY248" s="175" t="s">
        <v>122</v>
      </c>
    </row>
    <row r="249" s="14" customFormat="1">
      <c r="A249" s="14"/>
      <c r="B249" s="181"/>
      <c r="C249" s="14"/>
      <c r="D249" s="174" t="s">
        <v>130</v>
      </c>
      <c r="E249" s="182" t="s">
        <v>1</v>
      </c>
      <c r="F249" s="183" t="s">
        <v>133</v>
      </c>
      <c r="G249" s="14"/>
      <c r="H249" s="184">
        <v>9</v>
      </c>
      <c r="I249" s="14"/>
      <c r="J249" s="14"/>
      <c r="K249" s="14"/>
      <c r="L249" s="181"/>
      <c r="M249" s="185"/>
      <c r="N249" s="186"/>
      <c r="O249" s="186"/>
      <c r="P249" s="186"/>
      <c r="Q249" s="186"/>
      <c r="R249" s="186"/>
      <c r="S249" s="186"/>
      <c r="T249" s="187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182" t="s">
        <v>130</v>
      </c>
      <c r="AU249" s="182" t="s">
        <v>85</v>
      </c>
      <c r="AV249" s="14" t="s">
        <v>128</v>
      </c>
      <c r="AW249" s="14" t="s">
        <v>32</v>
      </c>
      <c r="AX249" s="14" t="s">
        <v>19</v>
      </c>
      <c r="AY249" s="182" t="s">
        <v>122</v>
      </c>
    </row>
    <row r="250" s="2" customFormat="1" ht="16.5" customHeight="1">
      <c r="A250" s="30"/>
      <c r="B250" s="159"/>
      <c r="C250" s="160" t="s">
        <v>329</v>
      </c>
      <c r="D250" s="160" t="s">
        <v>124</v>
      </c>
      <c r="E250" s="161" t="s">
        <v>330</v>
      </c>
      <c r="F250" s="162" t="s">
        <v>331</v>
      </c>
      <c r="G250" s="163" t="s">
        <v>186</v>
      </c>
      <c r="H250" s="164">
        <v>280</v>
      </c>
      <c r="I250" s="165">
        <v>19.5</v>
      </c>
      <c r="J250" s="165">
        <f>ROUND(I250*H250,2)</f>
        <v>5460</v>
      </c>
      <c r="K250" s="166"/>
      <c r="L250" s="31"/>
      <c r="M250" s="167" t="s">
        <v>1</v>
      </c>
      <c r="N250" s="168" t="s">
        <v>41</v>
      </c>
      <c r="O250" s="169">
        <v>0.048000000000000001</v>
      </c>
      <c r="P250" s="169">
        <f>O250*H250</f>
        <v>13.44</v>
      </c>
      <c r="Q250" s="169">
        <v>0</v>
      </c>
      <c r="R250" s="169">
        <f>Q250*H250</f>
        <v>0</v>
      </c>
      <c r="S250" s="169">
        <v>0</v>
      </c>
      <c r="T250" s="170">
        <f>S250*H250</f>
        <v>0</v>
      </c>
      <c r="U250" s="30"/>
      <c r="V250" s="30"/>
      <c r="W250" s="30"/>
      <c r="X250" s="30"/>
      <c r="Y250" s="30"/>
      <c r="Z250" s="30"/>
      <c r="AA250" s="30"/>
      <c r="AB250" s="30"/>
      <c r="AC250" s="30"/>
      <c r="AD250" s="30"/>
      <c r="AE250" s="30"/>
      <c r="AR250" s="171" t="s">
        <v>193</v>
      </c>
      <c r="AT250" s="171" t="s">
        <v>124</v>
      </c>
      <c r="AU250" s="171" t="s">
        <v>85</v>
      </c>
      <c r="AY250" s="17" t="s">
        <v>122</v>
      </c>
      <c r="BE250" s="172">
        <f>IF(N250="základní",J250,0)</f>
        <v>5460</v>
      </c>
      <c r="BF250" s="172">
        <f>IF(N250="snížená",J250,0)</f>
        <v>0</v>
      </c>
      <c r="BG250" s="172">
        <f>IF(N250="zákl. přenesená",J250,0)</f>
        <v>0</v>
      </c>
      <c r="BH250" s="172">
        <f>IF(N250="sníž. přenesená",J250,0)</f>
        <v>0</v>
      </c>
      <c r="BI250" s="172">
        <f>IF(N250="nulová",J250,0)</f>
        <v>0</v>
      </c>
      <c r="BJ250" s="17" t="s">
        <v>19</v>
      </c>
      <c r="BK250" s="172">
        <f>ROUND(I250*H250,2)</f>
        <v>5460</v>
      </c>
      <c r="BL250" s="17" t="s">
        <v>193</v>
      </c>
      <c r="BM250" s="171" t="s">
        <v>332</v>
      </c>
    </row>
    <row r="251" s="13" customFormat="1">
      <c r="A251" s="13"/>
      <c r="B251" s="173"/>
      <c r="C251" s="13"/>
      <c r="D251" s="174" t="s">
        <v>130</v>
      </c>
      <c r="E251" s="175" t="s">
        <v>1</v>
      </c>
      <c r="F251" s="176" t="s">
        <v>333</v>
      </c>
      <c r="G251" s="13"/>
      <c r="H251" s="177">
        <v>166</v>
      </c>
      <c r="I251" s="13"/>
      <c r="J251" s="13"/>
      <c r="K251" s="13"/>
      <c r="L251" s="173"/>
      <c r="M251" s="178"/>
      <c r="N251" s="179"/>
      <c r="O251" s="179"/>
      <c r="P251" s="179"/>
      <c r="Q251" s="179"/>
      <c r="R251" s="179"/>
      <c r="S251" s="179"/>
      <c r="T251" s="180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175" t="s">
        <v>130</v>
      </c>
      <c r="AU251" s="175" t="s">
        <v>85</v>
      </c>
      <c r="AV251" s="13" t="s">
        <v>85</v>
      </c>
      <c r="AW251" s="13" t="s">
        <v>32</v>
      </c>
      <c r="AX251" s="13" t="s">
        <v>76</v>
      </c>
      <c r="AY251" s="175" t="s">
        <v>122</v>
      </c>
    </row>
    <row r="252" s="13" customFormat="1">
      <c r="A252" s="13"/>
      <c r="B252" s="173"/>
      <c r="C252" s="13"/>
      <c r="D252" s="174" t="s">
        <v>130</v>
      </c>
      <c r="E252" s="175" t="s">
        <v>1</v>
      </c>
      <c r="F252" s="176" t="s">
        <v>334</v>
      </c>
      <c r="G252" s="13"/>
      <c r="H252" s="177">
        <v>114</v>
      </c>
      <c r="I252" s="13"/>
      <c r="J252" s="13"/>
      <c r="K252" s="13"/>
      <c r="L252" s="173"/>
      <c r="M252" s="178"/>
      <c r="N252" s="179"/>
      <c r="O252" s="179"/>
      <c r="P252" s="179"/>
      <c r="Q252" s="179"/>
      <c r="R252" s="179"/>
      <c r="S252" s="179"/>
      <c r="T252" s="180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175" t="s">
        <v>130</v>
      </c>
      <c r="AU252" s="175" t="s">
        <v>85</v>
      </c>
      <c r="AV252" s="13" t="s">
        <v>85</v>
      </c>
      <c r="AW252" s="13" t="s">
        <v>32</v>
      </c>
      <c r="AX252" s="13" t="s">
        <v>76</v>
      </c>
      <c r="AY252" s="175" t="s">
        <v>122</v>
      </c>
    </row>
    <row r="253" s="14" customFormat="1">
      <c r="A253" s="14"/>
      <c r="B253" s="181"/>
      <c r="C253" s="14"/>
      <c r="D253" s="174" t="s">
        <v>130</v>
      </c>
      <c r="E253" s="182" t="s">
        <v>1</v>
      </c>
      <c r="F253" s="183" t="s">
        <v>133</v>
      </c>
      <c r="G253" s="14"/>
      <c r="H253" s="184">
        <v>280</v>
      </c>
      <c r="I253" s="14"/>
      <c r="J253" s="14"/>
      <c r="K253" s="14"/>
      <c r="L253" s="181"/>
      <c r="M253" s="185"/>
      <c r="N253" s="186"/>
      <c r="O253" s="186"/>
      <c r="P253" s="186"/>
      <c r="Q253" s="186"/>
      <c r="R253" s="186"/>
      <c r="S253" s="186"/>
      <c r="T253" s="187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182" t="s">
        <v>130</v>
      </c>
      <c r="AU253" s="182" t="s">
        <v>85</v>
      </c>
      <c r="AV253" s="14" t="s">
        <v>128</v>
      </c>
      <c r="AW253" s="14" t="s">
        <v>32</v>
      </c>
      <c r="AX253" s="14" t="s">
        <v>19</v>
      </c>
      <c r="AY253" s="182" t="s">
        <v>122</v>
      </c>
    </row>
    <row r="254" s="2" customFormat="1" ht="16.5" customHeight="1">
      <c r="A254" s="30"/>
      <c r="B254" s="159"/>
      <c r="C254" s="160" t="s">
        <v>335</v>
      </c>
      <c r="D254" s="160" t="s">
        <v>124</v>
      </c>
      <c r="E254" s="161" t="s">
        <v>336</v>
      </c>
      <c r="F254" s="162" t="s">
        <v>337</v>
      </c>
      <c r="G254" s="163" t="s">
        <v>186</v>
      </c>
      <c r="H254" s="164">
        <v>137</v>
      </c>
      <c r="I254" s="165">
        <v>25.600000000000001</v>
      </c>
      <c r="J254" s="165">
        <f>ROUND(I254*H254,2)</f>
        <v>3507.1999999999998</v>
      </c>
      <c r="K254" s="166"/>
      <c r="L254" s="31"/>
      <c r="M254" s="167" t="s">
        <v>1</v>
      </c>
      <c r="N254" s="168" t="s">
        <v>41</v>
      </c>
      <c r="O254" s="169">
        <v>0.058999999999999997</v>
      </c>
      <c r="P254" s="169">
        <f>O254*H254</f>
        <v>8.0830000000000002</v>
      </c>
      <c r="Q254" s="169">
        <v>0</v>
      </c>
      <c r="R254" s="169">
        <f>Q254*H254</f>
        <v>0</v>
      </c>
      <c r="S254" s="169">
        <v>0</v>
      </c>
      <c r="T254" s="170">
        <f>S254*H254</f>
        <v>0</v>
      </c>
      <c r="U254" s="30"/>
      <c r="V254" s="30"/>
      <c r="W254" s="30"/>
      <c r="X254" s="30"/>
      <c r="Y254" s="30"/>
      <c r="Z254" s="30"/>
      <c r="AA254" s="30"/>
      <c r="AB254" s="30"/>
      <c r="AC254" s="30"/>
      <c r="AD254" s="30"/>
      <c r="AE254" s="30"/>
      <c r="AR254" s="171" t="s">
        <v>193</v>
      </c>
      <c r="AT254" s="171" t="s">
        <v>124</v>
      </c>
      <c r="AU254" s="171" t="s">
        <v>85</v>
      </c>
      <c r="AY254" s="17" t="s">
        <v>122</v>
      </c>
      <c r="BE254" s="172">
        <f>IF(N254="základní",J254,0)</f>
        <v>3507.1999999999998</v>
      </c>
      <c r="BF254" s="172">
        <f>IF(N254="snížená",J254,0)</f>
        <v>0</v>
      </c>
      <c r="BG254" s="172">
        <f>IF(N254="zákl. přenesená",J254,0)</f>
        <v>0</v>
      </c>
      <c r="BH254" s="172">
        <f>IF(N254="sníž. přenesená",J254,0)</f>
        <v>0</v>
      </c>
      <c r="BI254" s="172">
        <f>IF(N254="nulová",J254,0)</f>
        <v>0</v>
      </c>
      <c r="BJ254" s="17" t="s">
        <v>19</v>
      </c>
      <c r="BK254" s="172">
        <f>ROUND(I254*H254,2)</f>
        <v>3507.1999999999998</v>
      </c>
      <c r="BL254" s="17" t="s">
        <v>193</v>
      </c>
      <c r="BM254" s="171" t="s">
        <v>338</v>
      </c>
    </row>
    <row r="255" s="13" customFormat="1">
      <c r="A255" s="13"/>
      <c r="B255" s="173"/>
      <c r="C255" s="13"/>
      <c r="D255" s="174" t="s">
        <v>130</v>
      </c>
      <c r="E255" s="175" t="s">
        <v>1</v>
      </c>
      <c r="F255" s="176" t="s">
        <v>339</v>
      </c>
      <c r="G255" s="13"/>
      <c r="H255" s="177">
        <v>137</v>
      </c>
      <c r="I255" s="13"/>
      <c r="J255" s="13"/>
      <c r="K255" s="13"/>
      <c r="L255" s="173"/>
      <c r="M255" s="178"/>
      <c r="N255" s="179"/>
      <c r="O255" s="179"/>
      <c r="P255" s="179"/>
      <c r="Q255" s="179"/>
      <c r="R255" s="179"/>
      <c r="S255" s="179"/>
      <c r="T255" s="180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175" t="s">
        <v>130</v>
      </c>
      <c r="AU255" s="175" t="s">
        <v>85</v>
      </c>
      <c r="AV255" s="13" t="s">
        <v>85</v>
      </c>
      <c r="AW255" s="13" t="s">
        <v>32</v>
      </c>
      <c r="AX255" s="13" t="s">
        <v>76</v>
      </c>
      <c r="AY255" s="175" t="s">
        <v>122</v>
      </c>
    </row>
    <row r="256" s="14" customFormat="1">
      <c r="A256" s="14"/>
      <c r="B256" s="181"/>
      <c r="C256" s="14"/>
      <c r="D256" s="174" t="s">
        <v>130</v>
      </c>
      <c r="E256" s="182" t="s">
        <v>1</v>
      </c>
      <c r="F256" s="183" t="s">
        <v>133</v>
      </c>
      <c r="G256" s="14"/>
      <c r="H256" s="184">
        <v>137</v>
      </c>
      <c r="I256" s="14"/>
      <c r="J256" s="14"/>
      <c r="K256" s="14"/>
      <c r="L256" s="181"/>
      <c r="M256" s="185"/>
      <c r="N256" s="186"/>
      <c r="O256" s="186"/>
      <c r="P256" s="186"/>
      <c r="Q256" s="186"/>
      <c r="R256" s="186"/>
      <c r="S256" s="186"/>
      <c r="T256" s="187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182" t="s">
        <v>130</v>
      </c>
      <c r="AU256" s="182" t="s">
        <v>85</v>
      </c>
      <c r="AV256" s="14" t="s">
        <v>128</v>
      </c>
      <c r="AW256" s="14" t="s">
        <v>32</v>
      </c>
      <c r="AX256" s="14" t="s">
        <v>19</v>
      </c>
      <c r="AY256" s="182" t="s">
        <v>122</v>
      </c>
    </row>
    <row r="257" s="2" customFormat="1" ht="21.75" customHeight="1">
      <c r="A257" s="30"/>
      <c r="B257" s="159"/>
      <c r="C257" s="160" t="s">
        <v>340</v>
      </c>
      <c r="D257" s="160" t="s">
        <v>124</v>
      </c>
      <c r="E257" s="161" t="s">
        <v>341</v>
      </c>
      <c r="F257" s="162" t="s">
        <v>342</v>
      </c>
      <c r="G257" s="163" t="s">
        <v>155</v>
      </c>
      <c r="H257" s="164">
        <v>0.64300000000000002</v>
      </c>
      <c r="I257" s="165">
        <v>598</v>
      </c>
      <c r="J257" s="165">
        <f>ROUND(I257*H257,2)</f>
        <v>384.50999999999999</v>
      </c>
      <c r="K257" s="166"/>
      <c r="L257" s="31"/>
      <c r="M257" s="167" t="s">
        <v>1</v>
      </c>
      <c r="N257" s="168" t="s">
        <v>41</v>
      </c>
      <c r="O257" s="169">
        <v>1.575</v>
      </c>
      <c r="P257" s="169">
        <f>O257*H257</f>
        <v>1.0127250000000001</v>
      </c>
      <c r="Q257" s="169">
        <v>0</v>
      </c>
      <c r="R257" s="169">
        <f>Q257*H257</f>
        <v>0</v>
      </c>
      <c r="S257" s="169">
        <v>0</v>
      </c>
      <c r="T257" s="170">
        <f>S257*H257</f>
        <v>0</v>
      </c>
      <c r="U257" s="30"/>
      <c r="V257" s="30"/>
      <c r="W257" s="30"/>
      <c r="X257" s="30"/>
      <c r="Y257" s="30"/>
      <c r="Z257" s="30"/>
      <c r="AA257" s="30"/>
      <c r="AB257" s="30"/>
      <c r="AC257" s="30"/>
      <c r="AD257" s="30"/>
      <c r="AE257" s="30"/>
      <c r="AR257" s="171" t="s">
        <v>193</v>
      </c>
      <c r="AT257" s="171" t="s">
        <v>124</v>
      </c>
      <c r="AU257" s="171" t="s">
        <v>85</v>
      </c>
      <c r="AY257" s="17" t="s">
        <v>122</v>
      </c>
      <c r="BE257" s="172">
        <f>IF(N257="základní",J257,0)</f>
        <v>384.50999999999999</v>
      </c>
      <c r="BF257" s="172">
        <f>IF(N257="snížená",J257,0)</f>
        <v>0</v>
      </c>
      <c r="BG257" s="172">
        <f>IF(N257="zákl. přenesená",J257,0)</f>
        <v>0</v>
      </c>
      <c r="BH257" s="172">
        <f>IF(N257="sníž. přenesená",J257,0)</f>
        <v>0</v>
      </c>
      <c r="BI257" s="172">
        <f>IF(N257="nulová",J257,0)</f>
        <v>0</v>
      </c>
      <c r="BJ257" s="17" t="s">
        <v>19</v>
      </c>
      <c r="BK257" s="172">
        <f>ROUND(I257*H257,2)</f>
        <v>384.50999999999999</v>
      </c>
      <c r="BL257" s="17" t="s">
        <v>193</v>
      </c>
      <c r="BM257" s="171" t="s">
        <v>343</v>
      </c>
    </row>
    <row r="258" s="12" customFormat="1" ht="22.8" customHeight="1">
      <c r="A258" s="12"/>
      <c r="B258" s="147"/>
      <c r="C258" s="12"/>
      <c r="D258" s="148" t="s">
        <v>75</v>
      </c>
      <c r="E258" s="157" t="s">
        <v>344</v>
      </c>
      <c r="F258" s="157" t="s">
        <v>345</v>
      </c>
      <c r="G258" s="12"/>
      <c r="H258" s="12"/>
      <c r="I258" s="12"/>
      <c r="J258" s="158">
        <f>BK258</f>
        <v>624531.2699999999</v>
      </c>
      <c r="K258" s="12"/>
      <c r="L258" s="147"/>
      <c r="M258" s="151"/>
      <c r="N258" s="152"/>
      <c r="O258" s="152"/>
      <c r="P258" s="153">
        <f>SUM(P259:P405)</f>
        <v>804.32607900000005</v>
      </c>
      <c r="Q258" s="152"/>
      <c r="R258" s="153">
        <f>SUM(R259:R405)</f>
        <v>1.4993800000000002</v>
      </c>
      <c r="S258" s="152"/>
      <c r="T258" s="154">
        <f>SUM(T259:T405)</f>
        <v>0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148" t="s">
        <v>85</v>
      </c>
      <c r="AT258" s="155" t="s">
        <v>75</v>
      </c>
      <c r="AU258" s="155" t="s">
        <v>19</v>
      </c>
      <c r="AY258" s="148" t="s">
        <v>122</v>
      </c>
      <c r="BK258" s="156">
        <f>SUM(BK259:BK405)</f>
        <v>624531.2699999999</v>
      </c>
    </row>
    <row r="259" s="2" customFormat="1" ht="16.5" customHeight="1">
      <c r="A259" s="30"/>
      <c r="B259" s="159"/>
      <c r="C259" s="160" t="s">
        <v>346</v>
      </c>
      <c r="D259" s="160" t="s">
        <v>124</v>
      </c>
      <c r="E259" s="161" t="s">
        <v>347</v>
      </c>
      <c r="F259" s="162" t="s">
        <v>348</v>
      </c>
      <c r="G259" s="163" t="s">
        <v>256</v>
      </c>
      <c r="H259" s="164">
        <v>1</v>
      </c>
      <c r="I259" s="165">
        <v>990</v>
      </c>
      <c r="J259" s="165">
        <f>ROUND(I259*H259,2)</f>
        <v>990</v>
      </c>
      <c r="K259" s="166"/>
      <c r="L259" s="31"/>
      <c r="M259" s="167" t="s">
        <v>1</v>
      </c>
      <c r="N259" s="168" t="s">
        <v>41</v>
      </c>
      <c r="O259" s="169">
        <v>0.28000000000000003</v>
      </c>
      <c r="P259" s="169">
        <f>O259*H259</f>
        <v>0.28000000000000003</v>
      </c>
      <c r="Q259" s="169">
        <v>4.0000000000000003E-05</v>
      </c>
      <c r="R259" s="169">
        <f>Q259*H259</f>
        <v>4.0000000000000003E-05</v>
      </c>
      <c r="S259" s="169">
        <v>0</v>
      </c>
      <c r="T259" s="170">
        <f>S259*H259</f>
        <v>0</v>
      </c>
      <c r="U259" s="30"/>
      <c r="V259" s="30"/>
      <c r="W259" s="30"/>
      <c r="X259" s="30"/>
      <c r="Y259" s="30"/>
      <c r="Z259" s="30"/>
      <c r="AA259" s="30"/>
      <c r="AB259" s="30"/>
      <c r="AC259" s="30"/>
      <c r="AD259" s="30"/>
      <c r="AE259" s="30"/>
      <c r="AR259" s="171" t="s">
        <v>193</v>
      </c>
      <c r="AT259" s="171" t="s">
        <v>124</v>
      </c>
      <c r="AU259" s="171" t="s">
        <v>85</v>
      </c>
      <c r="AY259" s="17" t="s">
        <v>122</v>
      </c>
      <c r="BE259" s="172">
        <f>IF(N259="základní",J259,0)</f>
        <v>990</v>
      </c>
      <c r="BF259" s="172">
        <f>IF(N259="snížená",J259,0)</f>
        <v>0</v>
      </c>
      <c r="BG259" s="172">
        <f>IF(N259="zákl. přenesená",J259,0)</f>
        <v>0</v>
      </c>
      <c r="BH259" s="172">
        <f>IF(N259="sníž. přenesená",J259,0)</f>
        <v>0</v>
      </c>
      <c r="BI259" s="172">
        <f>IF(N259="nulová",J259,0)</f>
        <v>0</v>
      </c>
      <c r="BJ259" s="17" t="s">
        <v>19</v>
      </c>
      <c r="BK259" s="172">
        <f>ROUND(I259*H259,2)</f>
        <v>990</v>
      </c>
      <c r="BL259" s="17" t="s">
        <v>193</v>
      </c>
      <c r="BM259" s="171" t="s">
        <v>349</v>
      </c>
    </row>
    <row r="260" s="13" customFormat="1">
      <c r="A260" s="13"/>
      <c r="B260" s="173"/>
      <c r="C260" s="13"/>
      <c r="D260" s="174" t="s">
        <v>130</v>
      </c>
      <c r="E260" s="175" t="s">
        <v>1</v>
      </c>
      <c r="F260" s="176" t="s">
        <v>350</v>
      </c>
      <c r="G260" s="13"/>
      <c r="H260" s="177">
        <v>1</v>
      </c>
      <c r="I260" s="13"/>
      <c r="J260" s="13"/>
      <c r="K260" s="13"/>
      <c r="L260" s="173"/>
      <c r="M260" s="178"/>
      <c r="N260" s="179"/>
      <c r="O260" s="179"/>
      <c r="P260" s="179"/>
      <c r="Q260" s="179"/>
      <c r="R260" s="179"/>
      <c r="S260" s="179"/>
      <c r="T260" s="180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175" t="s">
        <v>130</v>
      </c>
      <c r="AU260" s="175" t="s">
        <v>85</v>
      </c>
      <c r="AV260" s="13" t="s">
        <v>85</v>
      </c>
      <c r="AW260" s="13" t="s">
        <v>32</v>
      </c>
      <c r="AX260" s="13" t="s">
        <v>76</v>
      </c>
      <c r="AY260" s="175" t="s">
        <v>122</v>
      </c>
    </row>
    <row r="261" s="14" customFormat="1">
      <c r="A261" s="14"/>
      <c r="B261" s="181"/>
      <c r="C261" s="14"/>
      <c r="D261" s="174" t="s">
        <v>130</v>
      </c>
      <c r="E261" s="182" t="s">
        <v>1</v>
      </c>
      <c r="F261" s="183" t="s">
        <v>133</v>
      </c>
      <c r="G261" s="14"/>
      <c r="H261" s="184">
        <v>1</v>
      </c>
      <c r="I261" s="14"/>
      <c r="J261" s="14"/>
      <c r="K261" s="14"/>
      <c r="L261" s="181"/>
      <c r="M261" s="185"/>
      <c r="N261" s="186"/>
      <c r="O261" s="186"/>
      <c r="P261" s="186"/>
      <c r="Q261" s="186"/>
      <c r="R261" s="186"/>
      <c r="S261" s="186"/>
      <c r="T261" s="187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182" t="s">
        <v>130</v>
      </c>
      <c r="AU261" s="182" t="s">
        <v>85</v>
      </c>
      <c r="AV261" s="14" t="s">
        <v>128</v>
      </c>
      <c r="AW261" s="14" t="s">
        <v>32</v>
      </c>
      <c r="AX261" s="14" t="s">
        <v>19</v>
      </c>
      <c r="AY261" s="182" t="s">
        <v>122</v>
      </c>
    </row>
    <row r="262" s="2" customFormat="1" ht="21.75" customHeight="1">
      <c r="A262" s="30"/>
      <c r="B262" s="159"/>
      <c r="C262" s="160" t="s">
        <v>351</v>
      </c>
      <c r="D262" s="160" t="s">
        <v>124</v>
      </c>
      <c r="E262" s="161" t="s">
        <v>352</v>
      </c>
      <c r="F262" s="162" t="s">
        <v>353</v>
      </c>
      <c r="G262" s="163" t="s">
        <v>186</v>
      </c>
      <c r="H262" s="164">
        <v>231</v>
      </c>
      <c r="I262" s="165">
        <v>266</v>
      </c>
      <c r="J262" s="165">
        <f>ROUND(I262*H262,2)</f>
        <v>61446</v>
      </c>
      <c r="K262" s="166"/>
      <c r="L262" s="31"/>
      <c r="M262" s="167" t="s">
        <v>1</v>
      </c>
      <c r="N262" s="168" t="s">
        <v>41</v>
      </c>
      <c r="O262" s="169">
        <v>0.52900000000000003</v>
      </c>
      <c r="P262" s="169">
        <f>O262*H262</f>
        <v>122.19900000000001</v>
      </c>
      <c r="Q262" s="169">
        <v>0.00077999999999999999</v>
      </c>
      <c r="R262" s="169">
        <f>Q262*H262</f>
        <v>0.18018000000000001</v>
      </c>
      <c r="S262" s="169">
        <v>0</v>
      </c>
      <c r="T262" s="170">
        <f>S262*H262</f>
        <v>0</v>
      </c>
      <c r="U262" s="30"/>
      <c r="V262" s="30"/>
      <c r="W262" s="30"/>
      <c r="X262" s="30"/>
      <c r="Y262" s="30"/>
      <c r="Z262" s="30"/>
      <c r="AA262" s="30"/>
      <c r="AB262" s="30"/>
      <c r="AC262" s="30"/>
      <c r="AD262" s="30"/>
      <c r="AE262" s="30"/>
      <c r="AR262" s="171" t="s">
        <v>193</v>
      </c>
      <c r="AT262" s="171" t="s">
        <v>124</v>
      </c>
      <c r="AU262" s="171" t="s">
        <v>85</v>
      </c>
      <c r="AY262" s="17" t="s">
        <v>122</v>
      </c>
      <c r="BE262" s="172">
        <f>IF(N262="základní",J262,0)</f>
        <v>61446</v>
      </c>
      <c r="BF262" s="172">
        <f>IF(N262="snížená",J262,0)</f>
        <v>0</v>
      </c>
      <c r="BG262" s="172">
        <f>IF(N262="zákl. přenesená",J262,0)</f>
        <v>0</v>
      </c>
      <c r="BH262" s="172">
        <f>IF(N262="sníž. přenesená",J262,0)</f>
        <v>0</v>
      </c>
      <c r="BI262" s="172">
        <f>IF(N262="nulová",J262,0)</f>
        <v>0</v>
      </c>
      <c r="BJ262" s="17" t="s">
        <v>19</v>
      </c>
      <c r="BK262" s="172">
        <f>ROUND(I262*H262,2)</f>
        <v>61446</v>
      </c>
      <c r="BL262" s="17" t="s">
        <v>193</v>
      </c>
      <c r="BM262" s="171" t="s">
        <v>354</v>
      </c>
    </row>
    <row r="263" s="13" customFormat="1">
      <c r="A263" s="13"/>
      <c r="B263" s="173"/>
      <c r="C263" s="13"/>
      <c r="D263" s="174" t="s">
        <v>130</v>
      </c>
      <c r="E263" s="175" t="s">
        <v>1</v>
      </c>
      <c r="F263" s="176" t="s">
        <v>355</v>
      </c>
      <c r="G263" s="13"/>
      <c r="H263" s="177">
        <v>223</v>
      </c>
      <c r="I263" s="13"/>
      <c r="J263" s="13"/>
      <c r="K263" s="13"/>
      <c r="L263" s="173"/>
      <c r="M263" s="178"/>
      <c r="N263" s="179"/>
      <c r="O263" s="179"/>
      <c r="P263" s="179"/>
      <c r="Q263" s="179"/>
      <c r="R263" s="179"/>
      <c r="S263" s="179"/>
      <c r="T263" s="180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175" t="s">
        <v>130</v>
      </c>
      <c r="AU263" s="175" t="s">
        <v>85</v>
      </c>
      <c r="AV263" s="13" t="s">
        <v>85</v>
      </c>
      <c r="AW263" s="13" t="s">
        <v>32</v>
      </c>
      <c r="AX263" s="13" t="s">
        <v>76</v>
      </c>
      <c r="AY263" s="175" t="s">
        <v>122</v>
      </c>
    </row>
    <row r="264" s="13" customFormat="1">
      <c r="A264" s="13"/>
      <c r="B264" s="173"/>
      <c r="C264" s="13"/>
      <c r="D264" s="174" t="s">
        <v>130</v>
      </c>
      <c r="E264" s="175" t="s">
        <v>1</v>
      </c>
      <c r="F264" s="176" t="s">
        <v>356</v>
      </c>
      <c r="G264" s="13"/>
      <c r="H264" s="177">
        <v>8</v>
      </c>
      <c r="I264" s="13"/>
      <c r="J264" s="13"/>
      <c r="K264" s="13"/>
      <c r="L264" s="173"/>
      <c r="M264" s="178"/>
      <c r="N264" s="179"/>
      <c r="O264" s="179"/>
      <c r="P264" s="179"/>
      <c r="Q264" s="179"/>
      <c r="R264" s="179"/>
      <c r="S264" s="179"/>
      <c r="T264" s="180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175" t="s">
        <v>130</v>
      </c>
      <c r="AU264" s="175" t="s">
        <v>85</v>
      </c>
      <c r="AV264" s="13" t="s">
        <v>85</v>
      </c>
      <c r="AW264" s="13" t="s">
        <v>32</v>
      </c>
      <c r="AX264" s="13" t="s">
        <v>76</v>
      </c>
      <c r="AY264" s="175" t="s">
        <v>122</v>
      </c>
    </row>
    <row r="265" s="14" customFormat="1">
      <c r="A265" s="14"/>
      <c r="B265" s="181"/>
      <c r="C265" s="14"/>
      <c r="D265" s="174" t="s">
        <v>130</v>
      </c>
      <c r="E265" s="182" t="s">
        <v>1</v>
      </c>
      <c r="F265" s="183" t="s">
        <v>133</v>
      </c>
      <c r="G265" s="14"/>
      <c r="H265" s="184">
        <v>231</v>
      </c>
      <c r="I265" s="14"/>
      <c r="J265" s="14"/>
      <c r="K265" s="14"/>
      <c r="L265" s="181"/>
      <c r="M265" s="185"/>
      <c r="N265" s="186"/>
      <c r="O265" s="186"/>
      <c r="P265" s="186"/>
      <c r="Q265" s="186"/>
      <c r="R265" s="186"/>
      <c r="S265" s="186"/>
      <c r="T265" s="187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182" t="s">
        <v>130</v>
      </c>
      <c r="AU265" s="182" t="s">
        <v>85</v>
      </c>
      <c r="AV265" s="14" t="s">
        <v>128</v>
      </c>
      <c r="AW265" s="14" t="s">
        <v>32</v>
      </c>
      <c r="AX265" s="14" t="s">
        <v>19</v>
      </c>
      <c r="AY265" s="182" t="s">
        <v>122</v>
      </c>
    </row>
    <row r="266" s="2" customFormat="1" ht="16.5" customHeight="1">
      <c r="A266" s="30"/>
      <c r="B266" s="159"/>
      <c r="C266" s="160" t="s">
        <v>357</v>
      </c>
      <c r="D266" s="160" t="s">
        <v>124</v>
      </c>
      <c r="E266" s="161" t="s">
        <v>358</v>
      </c>
      <c r="F266" s="162" t="s">
        <v>359</v>
      </c>
      <c r="G266" s="163" t="s">
        <v>186</v>
      </c>
      <c r="H266" s="164">
        <v>8</v>
      </c>
      <c r="I266" s="165">
        <v>30.100000000000001</v>
      </c>
      <c r="J266" s="165">
        <f>ROUND(I266*H266,2)</f>
        <v>240.80000000000001</v>
      </c>
      <c r="K266" s="166"/>
      <c r="L266" s="31"/>
      <c r="M266" s="167" t="s">
        <v>1</v>
      </c>
      <c r="N266" s="168" t="s">
        <v>41</v>
      </c>
      <c r="O266" s="169">
        <v>0.017000000000000001</v>
      </c>
      <c r="P266" s="169">
        <f>O266*H266</f>
        <v>0.13600000000000001</v>
      </c>
      <c r="Q266" s="169">
        <v>0.00018000000000000001</v>
      </c>
      <c r="R266" s="169">
        <f>Q266*H266</f>
        <v>0.0014400000000000001</v>
      </c>
      <c r="S266" s="169">
        <v>0</v>
      </c>
      <c r="T266" s="170">
        <f>S266*H266</f>
        <v>0</v>
      </c>
      <c r="U266" s="30"/>
      <c r="V266" s="30"/>
      <c r="W266" s="30"/>
      <c r="X266" s="30"/>
      <c r="Y266" s="30"/>
      <c r="Z266" s="30"/>
      <c r="AA266" s="30"/>
      <c r="AB266" s="30"/>
      <c r="AC266" s="30"/>
      <c r="AD266" s="30"/>
      <c r="AE266" s="30"/>
      <c r="AR266" s="171" t="s">
        <v>193</v>
      </c>
      <c r="AT266" s="171" t="s">
        <v>124</v>
      </c>
      <c r="AU266" s="171" t="s">
        <v>85</v>
      </c>
      <c r="AY266" s="17" t="s">
        <v>122</v>
      </c>
      <c r="BE266" s="172">
        <f>IF(N266="základní",J266,0)</f>
        <v>240.80000000000001</v>
      </c>
      <c r="BF266" s="172">
        <f>IF(N266="snížená",J266,0)</f>
        <v>0</v>
      </c>
      <c r="BG266" s="172">
        <f>IF(N266="zákl. přenesená",J266,0)</f>
        <v>0</v>
      </c>
      <c r="BH266" s="172">
        <f>IF(N266="sníž. přenesená",J266,0)</f>
        <v>0</v>
      </c>
      <c r="BI266" s="172">
        <f>IF(N266="nulová",J266,0)</f>
        <v>0</v>
      </c>
      <c r="BJ266" s="17" t="s">
        <v>19</v>
      </c>
      <c r="BK266" s="172">
        <f>ROUND(I266*H266,2)</f>
        <v>240.80000000000001</v>
      </c>
      <c r="BL266" s="17" t="s">
        <v>193</v>
      </c>
      <c r="BM266" s="171" t="s">
        <v>360</v>
      </c>
    </row>
    <row r="267" s="13" customFormat="1">
      <c r="A267" s="13"/>
      <c r="B267" s="173"/>
      <c r="C267" s="13"/>
      <c r="D267" s="174" t="s">
        <v>130</v>
      </c>
      <c r="E267" s="175" t="s">
        <v>1</v>
      </c>
      <c r="F267" s="176" t="s">
        <v>356</v>
      </c>
      <c r="G267" s="13"/>
      <c r="H267" s="177">
        <v>8</v>
      </c>
      <c r="I267" s="13"/>
      <c r="J267" s="13"/>
      <c r="K267" s="13"/>
      <c r="L267" s="173"/>
      <c r="M267" s="178"/>
      <c r="N267" s="179"/>
      <c r="O267" s="179"/>
      <c r="P267" s="179"/>
      <c r="Q267" s="179"/>
      <c r="R267" s="179"/>
      <c r="S267" s="179"/>
      <c r="T267" s="180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175" t="s">
        <v>130</v>
      </c>
      <c r="AU267" s="175" t="s">
        <v>85</v>
      </c>
      <c r="AV267" s="13" t="s">
        <v>85</v>
      </c>
      <c r="AW267" s="13" t="s">
        <v>32</v>
      </c>
      <c r="AX267" s="13" t="s">
        <v>76</v>
      </c>
      <c r="AY267" s="175" t="s">
        <v>122</v>
      </c>
    </row>
    <row r="268" s="14" customFormat="1">
      <c r="A268" s="14"/>
      <c r="B268" s="181"/>
      <c r="C268" s="14"/>
      <c r="D268" s="174" t="s">
        <v>130</v>
      </c>
      <c r="E268" s="182" t="s">
        <v>1</v>
      </c>
      <c r="F268" s="183" t="s">
        <v>133</v>
      </c>
      <c r="G268" s="14"/>
      <c r="H268" s="184">
        <v>8</v>
      </c>
      <c r="I268" s="14"/>
      <c r="J268" s="14"/>
      <c r="K268" s="14"/>
      <c r="L268" s="181"/>
      <c r="M268" s="185"/>
      <c r="N268" s="186"/>
      <c r="O268" s="186"/>
      <c r="P268" s="186"/>
      <c r="Q268" s="186"/>
      <c r="R268" s="186"/>
      <c r="S268" s="186"/>
      <c r="T268" s="187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182" t="s">
        <v>130</v>
      </c>
      <c r="AU268" s="182" t="s">
        <v>85</v>
      </c>
      <c r="AV268" s="14" t="s">
        <v>128</v>
      </c>
      <c r="AW268" s="14" t="s">
        <v>32</v>
      </c>
      <c r="AX268" s="14" t="s">
        <v>19</v>
      </c>
      <c r="AY268" s="182" t="s">
        <v>122</v>
      </c>
    </row>
    <row r="269" s="2" customFormat="1" ht="21.75" customHeight="1">
      <c r="A269" s="30"/>
      <c r="B269" s="159"/>
      <c r="C269" s="160" t="s">
        <v>361</v>
      </c>
      <c r="D269" s="160" t="s">
        <v>124</v>
      </c>
      <c r="E269" s="161" t="s">
        <v>362</v>
      </c>
      <c r="F269" s="162" t="s">
        <v>363</v>
      </c>
      <c r="G269" s="163" t="s">
        <v>186</v>
      </c>
      <c r="H269" s="164">
        <v>299</v>
      </c>
      <c r="I269" s="165">
        <v>324</v>
      </c>
      <c r="J269" s="165">
        <f>ROUND(I269*H269,2)</f>
        <v>96876</v>
      </c>
      <c r="K269" s="166"/>
      <c r="L269" s="31"/>
      <c r="M269" s="167" t="s">
        <v>1</v>
      </c>
      <c r="N269" s="168" t="s">
        <v>41</v>
      </c>
      <c r="O269" s="169">
        <v>0.61599999999999999</v>
      </c>
      <c r="P269" s="169">
        <f>O269*H269</f>
        <v>184.184</v>
      </c>
      <c r="Q269" s="169">
        <v>0.00096000000000000002</v>
      </c>
      <c r="R269" s="169">
        <f>Q269*H269</f>
        <v>0.28704000000000002</v>
      </c>
      <c r="S269" s="169">
        <v>0</v>
      </c>
      <c r="T269" s="170">
        <f>S269*H269</f>
        <v>0</v>
      </c>
      <c r="U269" s="30"/>
      <c r="V269" s="30"/>
      <c r="W269" s="30"/>
      <c r="X269" s="30"/>
      <c r="Y269" s="30"/>
      <c r="Z269" s="30"/>
      <c r="AA269" s="30"/>
      <c r="AB269" s="30"/>
      <c r="AC269" s="30"/>
      <c r="AD269" s="30"/>
      <c r="AE269" s="30"/>
      <c r="AR269" s="171" t="s">
        <v>193</v>
      </c>
      <c r="AT269" s="171" t="s">
        <v>124</v>
      </c>
      <c r="AU269" s="171" t="s">
        <v>85</v>
      </c>
      <c r="AY269" s="17" t="s">
        <v>122</v>
      </c>
      <c r="BE269" s="172">
        <f>IF(N269="základní",J269,0)</f>
        <v>96876</v>
      </c>
      <c r="BF269" s="172">
        <f>IF(N269="snížená",J269,0)</f>
        <v>0</v>
      </c>
      <c r="BG269" s="172">
        <f>IF(N269="zákl. přenesená",J269,0)</f>
        <v>0</v>
      </c>
      <c r="BH269" s="172">
        <f>IF(N269="sníž. přenesená",J269,0)</f>
        <v>0</v>
      </c>
      <c r="BI269" s="172">
        <f>IF(N269="nulová",J269,0)</f>
        <v>0</v>
      </c>
      <c r="BJ269" s="17" t="s">
        <v>19</v>
      </c>
      <c r="BK269" s="172">
        <f>ROUND(I269*H269,2)</f>
        <v>96876</v>
      </c>
      <c r="BL269" s="17" t="s">
        <v>193</v>
      </c>
      <c r="BM269" s="171" t="s">
        <v>364</v>
      </c>
    </row>
    <row r="270" s="13" customFormat="1">
      <c r="A270" s="13"/>
      <c r="B270" s="173"/>
      <c r="C270" s="13"/>
      <c r="D270" s="174" t="s">
        <v>130</v>
      </c>
      <c r="E270" s="175" t="s">
        <v>1</v>
      </c>
      <c r="F270" s="176" t="s">
        <v>365</v>
      </c>
      <c r="G270" s="13"/>
      <c r="H270" s="177">
        <v>266</v>
      </c>
      <c r="I270" s="13"/>
      <c r="J270" s="13"/>
      <c r="K270" s="13"/>
      <c r="L270" s="173"/>
      <c r="M270" s="178"/>
      <c r="N270" s="179"/>
      <c r="O270" s="179"/>
      <c r="P270" s="179"/>
      <c r="Q270" s="179"/>
      <c r="R270" s="179"/>
      <c r="S270" s="179"/>
      <c r="T270" s="180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175" t="s">
        <v>130</v>
      </c>
      <c r="AU270" s="175" t="s">
        <v>85</v>
      </c>
      <c r="AV270" s="13" t="s">
        <v>85</v>
      </c>
      <c r="AW270" s="13" t="s">
        <v>32</v>
      </c>
      <c r="AX270" s="13" t="s">
        <v>76</v>
      </c>
      <c r="AY270" s="175" t="s">
        <v>122</v>
      </c>
    </row>
    <row r="271" s="13" customFormat="1">
      <c r="A271" s="13"/>
      <c r="B271" s="173"/>
      <c r="C271" s="13"/>
      <c r="D271" s="174" t="s">
        <v>130</v>
      </c>
      <c r="E271" s="175" t="s">
        <v>1</v>
      </c>
      <c r="F271" s="176" t="s">
        <v>366</v>
      </c>
      <c r="G271" s="13"/>
      <c r="H271" s="177">
        <v>33</v>
      </c>
      <c r="I271" s="13"/>
      <c r="J271" s="13"/>
      <c r="K271" s="13"/>
      <c r="L271" s="173"/>
      <c r="M271" s="178"/>
      <c r="N271" s="179"/>
      <c r="O271" s="179"/>
      <c r="P271" s="179"/>
      <c r="Q271" s="179"/>
      <c r="R271" s="179"/>
      <c r="S271" s="179"/>
      <c r="T271" s="180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175" t="s">
        <v>130</v>
      </c>
      <c r="AU271" s="175" t="s">
        <v>85</v>
      </c>
      <c r="AV271" s="13" t="s">
        <v>85</v>
      </c>
      <c r="AW271" s="13" t="s">
        <v>32</v>
      </c>
      <c r="AX271" s="13" t="s">
        <v>76</v>
      </c>
      <c r="AY271" s="175" t="s">
        <v>122</v>
      </c>
    </row>
    <row r="272" s="14" customFormat="1">
      <c r="A272" s="14"/>
      <c r="B272" s="181"/>
      <c r="C272" s="14"/>
      <c r="D272" s="174" t="s">
        <v>130</v>
      </c>
      <c r="E272" s="182" t="s">
        <v>1</v>
      </c>
      <c r="F272" s="183" t="s">
        <v>133</v>
      </c>
      <c r="G272" s="14"/>
      <c r="H272" s="184">
        <v>299</v>
      </c>
      <c r="I272" s="14"/>
      <c r="J272" s="14"/>
      <c r="K272" s="14"/>
      <c r="L272" s="181"/>
      <c r="M272" s="185"/>
      <c r="N272" s="186"/>
      <c r="O272" s="186"/>
      <c r="P272" s="186"/>
      <c r="Q272" s="186"/>
      <c r="R272" s="186"/>
      <c r="S272" s="186"/>
      <c r="T272" s="187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182" t="s">
        <v>130</v>
      </c>
      <c r="AU272" s="182" t="s">
        <v>85</v>
      </c>
      <c r="AV272" s="14" t="s">
        <v>128</v>
      </c>
      <c r="AW272" s="14" t="s">
        <v>32</v>
      </c>
      <c r="AX272" s="14" t="s">
        <v>19</v>
      </c>
      <c r="AY272" s="182" t="s">
        <v>122</v>
      </c>
    </row>
    <row r="273" s="2" customFormat="1" ht="16.5" customHeight="1">
      <c r="A273" s="30"/>
      <c r="B273" s="159"/>
      <c r="C273" s="160" t="s">
        <v>367</v>
      </c>
      <c r="D273" s="160" t="s">
        <v>124</v>
      </c>
      <c r="E273" s="161" t="s">
        <v>368</v>
      </c>
      <c r="F273" s="162" t="s">
        <v>369</v>
      </c>
      <c r="G273" s="163" t="s">
        <v>186</v>
      </c>
      <c r="H273" s="164">
        <v>33</v>
      </c>
      <c r="I273" s="165">
        <v>31.800000000000001</v>
      </c>
      <c r="J273" s="165">
        <f>ROUND(I273*H273,2)</f>
        <v>1049.4000000000001</v>
      </c>
      <c r="K273" s="166"/>
      <c r="L273" s="31"/>
      <c r="M273" s="167" t="s">
        <v>1</v>
      </c>
      <c r="N273" s="168" t="s">
        <v>41</v>
      </c>
      <c r="O273" s="169">
        <v>0.017000000000000001</v>
      </c>
      <c r="P273" s="169">
        <f>O273*H273</f>
        <v>0.56100000000000005</v>
      </c>
      <c r="Q273" s="169">
        <v>0.00021000000000000001</v>
      </c>
      <c r="R273" s="169">
        <f>Q273*H273</f>
        <v>0.0069300000000000004</v>
      </c>
      <c r="S273" s="169">
        <v>0</v>
      </c>
      <c r="T273" s="170">
        <f>S273*H273</f>
        <v>0</v>
      </c>
      <c r="U273" s="30"/>
      <c r="V273" s="30"/>
      <c r="W273" s="30"/>
      <c r="X273" s="30"/>
      <c r="Y273" s="30"/>
      <c r="Z273" s="30"/>
      <c r="AA273" s="30"/>
      <c r="AB273" s="30"/>
      <c r="AC273" s="30"/>
      <c r="AD273" s="30"/>
      <c r="AE273" s="30"/>
      <c r="AR273" s="171" t="s">
        <v>193</v>
      </c>
      <c r="AT273" s="171" t="s">
        <v>124</v>
      </c>
      <c r="AU273" s="171" t="s">
        <v>85</v>
      </c>
      <c r="AY273" s="17" t="s">
        <v>122</v>
      </c>
      <c r="BE273" s="172">
        <f>IF(N273="základní",J273,0)</f>
        <v>1049.4000000000001</v>
      </c>
      <c r="BF273" s="172">
        <f>IF(N273="snížená",J273,0)</f>
        <v>0</v>
      </c>
      <c r="BG273" s="172">
        <f>IF(N273="zákl. přenesená",J273,0)</f>
        <v>0</v>
      </c>
      <c r="BH273" s="172">
        <f>IF(N273="sníž. přenesená",J273,0)</f>
        <v>0</v>
      </c>
      <c r="BI273" s="172">
        <f>IF(N273="nulová",J273,0)</f>
        <v>0</v>
      </c>
      <c r="BJ273" s="17" t="s">
        <v>19</v>
      </c>
      <c r="BK273" s="172">
        <f>ROUND(I273*H273,2)</f>
        <v>1049.4000000000001</v>
      </c>
      <c r="BL273" s="17" t="s">
        <v>193</v>
      </c>
      <c r="BM273" s="171" t="s">
        <v>370</v>
      </c>
    </row>
    <row r="274" s="13" customFormat="1">
      <c r="A274" s="13"/>
      <c r="B274" s="173"/>
      <c r="C274" s="13"/>
      <c r="D274" s="174" t="s">
        <v>130</v>
      </c>
      <c r="E274" s="175" t="s">
        <v>1</v>
      </c>
      <c r="F274" s="176" t="s">
        <v>366</v>
      </c>
      <c r="G274" s="13"/>
      <c r="H274" s="177">
        <v>33</v>
      </c>
      <c r="I274" s="13"/>
      <c r="J274" s="13"/>
      <c r="K274" s="13"/>
      <c r="L274" s="173"/>
      <c r="M274" s="178"/>
      <c r="N274" s="179"/>
      <c r="O274" s="179"/>
      <c r="P274" s="179"/>
      <c r="Q274" s="179"/>
      <c r="R274" s="179"/>
      <c r="S274" s="179"/>
      <c r="T274" s="180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175" t="s">
        <v>130</v>
      </c>
      <c r="AU274" s="175" t="s">
        <v>85</v>
      </c>
      <c r="AV274" s="13" t="s">
        <v>85</v>
      </c>
      <c r="AW274" s="13" t="s">
        <v>32</v>
      </c>
      <c r="AX274" s="13" t="s">
        <v>76</v>
      </c>
      <c r="AY274" s="175" t="s">
        <v>122</v>
      </c>
    </row>
    <row r="275" s="14" customFormat="1">
      <c r="A275" s="14"/>
      <c r="B275" s="181"/>
      <c r="C275" s="14"/>
      <c r="D275" s="174" t="s">
        <v>130</v>
      </c>
      <c r="E275" s="182" t="s">
        <v>1</v>
      </c>
      <c r="F275" s="183" t="s">
        <v>133</v>
      </c>
      <c r="G275" s="14"/>
      <c r="H275" s="184">
        <v>33</v>
      </c>
      <c r="I275" s="14"/>
      <c r="J275" s="14"/>
      <c r="K275" s="14"/>
      <c r="L275" s="181"/>
      <c r="M275" s="185"/>
      <c r="N275" s="186"/>
      <c r="O275" s="186"/>
      <c r="P275" s="186"/>
      <c r="Q275" s="186"/>
      <c r="R275" s="186"/>
      <c r="S275" s="186"/>
      <c r="T275" s="187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182" t="s">
        <v>130</v>
      </c>
      <c r="AU275" s="182" t="s">
        <v>85</v>
      </c>
      <c r="AV275" s="14" t="s">
        <v>128</v>
      </c>
      <c r="AW275" s="14" t="s">
        <v>32</v>
      </c>
      <c r="AX275" s="14" t="s">
        <v>19</v>
      </c>
      <c r="AY275" s="182" t="s">
        <v>122</v>
      </c>
    </row>
    <row r="276" s="2" customFormat="1" ht="21.75" customHeight="1">
      <c r="A276" s="30"/>
      <c r="B276" s="159"/>
      <c r="C276" s="160" t="s">
        <v>371</v>
      </c>
      <c r="D276" s="160" t="s">
        <v>124</v>
      </c>
      <c r="E276" s="161" t="s">
        <v>372</v>
      </c>
      <c r="F276" s="162" t="s">
        <v>373</v>
      </c>
      <c r="G276" s="163" t="s">
        <v>186</v>
      </c>
      <c r="H276" s="164">
        <v>140</v>
      </c>
      <c r="I276" s="165">
        <v>388</v>
      </c>
      <c r="J276" s="165">
        <f>ROUND(I276*H276,2)</f>
        <v>54320</v>
      </c>
      <c r="K276" s="166"/>
      <c r="L276" s="31"/>
      <c r="M276" s="167" t="s">
        <v>1</v>
      </c>
      <c r="N276" s="168" t="s">
        <v>41</v>
      </c>
      <c r="O276" s="169">
        <v>0.69599999999999995</v>
      </c>
      <c r="P276" s="169">
        <f>O276*H276</f>
        <v>97.439999999999998</v>
      </c>
      <c r="Q276" s="169">
        <v>0.00125</v>
      </c>
      <c r="R276" s="169">
        <f>Q276*H276</f>
        <v>0.17500000000000002</v>
      </c>
      <c r="S276" s="169">
        <v>0</v>
      </c>
      <c r="T276" s="170">
        <f>S276*H276</f>
        <v>0</v>
      </c>
      <c r="U276" s="30"/>
      <c r="V276" s="30"/>
      <c r="W276" s="30"/>
      <c r="X276" s="30"/>
      <c r="Y276" s="30"/>
      <c r="Z276" s="30"/>
      <c r="AA276" s="30"/>
      <c r="AB276" s="30"/>
      <c r="AC276" s="30"/>
      <c r="AD276" s="30"/>
      <c r="AE276" s="30"/>
      <c r="AR276" s="171" t="s">
        <v>193</v>
      </c>
      <c r="AT276" s="171" t="s">
        <v>124</v>
      </c>
      <c r="AU276" s="171" t="s">
        <v>85</v>
      </c>
      <c r="AY276" s="17" t="s">
        <v>122</v>
      </c>
      <c r="BE276" s="172">
        <f>IF(N276="základní",J276,0)</f>
        <v>54320</v>
      </c>
      <c r="BF276" s="172">
        <f>IF(N276="snížená",J276,0)</f>
        <v>0</v>
      </c>
      <c r="BG276" s="172">
        <f>IF(N276="zákl. přenesená",J276,0)</f>
        <v>0</v>
      </c>
      <c r="BH276" s="172">
        <f>IF(N276="sníž. přenesená",J276,0)</f>
        <v>0</v>
      </c>
      <c r="BI276" s="172">
        <f>IF(N276="nulová",J276,0)</f>
        <v>0</v>
      </c>
      <c r="BJ276" s="17" t="s">
        <v>19</v>
      </c>
      <c r="BK276" s="172">
        <f>ROUND(I276*H276,2)</f>
        <v>54320</v>
      </c>
      <c r="BL276" s="17" t="s">
        <v>193</v>
      </c>
      <c r="BM276" s="171" t="s">
        <v>374</v>
      </c>
    </row>
    <row r="277" s="13" customFormat="1">
      <c r="A277" s="13"/>
      <c r="B277" s="173"/>
      <c r="C277" s="13"/>
      <c r="D277" s="174" t="s">
        <v>130</v>
      </c>
      <c r="E277" s="175" t="s">
        <v>1</v>
      </c>
      <c r="F277" s="176" t="s">
        <v>375</v>
      </c>
      <c r="G277" s="13"/>
      <c r="H277" s="177">
        <v>130</v>
      </c>
      <c r="I277" s="13"/>
      <c r="J277" s="13"/>
      <c r="K277" s="13"/>
      <c r="L277" s="173"/>
      <c r="M277" s="178"/>
      <c r="N277" s="179"/>
      <c r="O277" s="179"/>
      <c r="P277" s="179"/>
      <c r="Q277" s="179"/>
      <c r="R277" s="179"/>
      <c r="S277" s="179"/>
      <c r="T277" s="180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175" t="s">
        <v>130</v>
      </c>
      <c r="AU277" s="175" t="s">
        <v>85</v>
      </c>
      <c r="AV277" s="13" t="s">
        <v>85</v>
      </c>
      <c r="AW277" s="13" t="s">
        <v>32</v>
      </c>
      <c r="AX277" s="13" t="s">
        <v>76</v>
      </c>
      <c r="AY277" s="175" t="s">
        <v>122</v>
      </c>
    </row>
    <row r="278" s="13" customFormat="1">
      <c r="A278" s="13"/>
      <c r="B278" s="173"/>
      <c r="C278" s="13"/>
      <c r="D278" s="174" t="s">
        <v>130</v>
      </c>
      <c r="E278" s="175" t="s">
        <v>1</v>
      </c>
      <c r="F278" s="176" t="s">
        <v>376</v>
      </c>
      <c r="G278" s="13"/>
      <c r="H278" s="177">
        <v>10</v>
      </c>
      <c r="I278" s="13"/>
      <c r="J278" s="13"/>
      <c r="K278" s="13"/>
      <c r="L278" s="173"/>
      <c r="M278" s="178"/>
      <c r="N278" s="179"/>
      <c r="O278" s="179"/>
      <c r="P278" s="179"/>
      <c r="Q278" s="179"/>
      <c r="R278" s="179"/>
      <c r="S278" s="179"/>
      <c r="T278" s="180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175" t="s">
        <v>130</v>
      </c>
      <c r="AU278" s="175" t="s">
        <v>85</v>
      </c>
      <c r="AV278" s="13" t="s">
        <v>85</v>
      </c>
      <c r="AW278" s="13" t="s">
        <v>32</v>
      </c>
      <c r="AX278" s="13" t="s">
        <v>76</v>
      </c>
      <c r="AY278" s="175" t="s">
        <v>122</v>
      </c>
    </row>
    <row r="279" s="14" customFormat="1">
      <c r="A279" s="14"/>
      <c r="B279" s="181"/>
      <c r="C279" s="14"/>
      <c r="D279" s="174" t="s">
        <v>130</v>
      </c>
      <c r="E279" s="182" t="s">
        <v>1</v>
      </c>
      <c r="F279" s="183" t="s">
        <v>133</v>
      </c>
      <c r="G279" s="14"/>
      <c r="H279" s="184">
        <v>140</v>
      </c>
      <c r="I279" s="14"/>
      <c r="J279" s="14"/>
      <c r="K279" s="14"/>
      <c r="L279" s="181"/>
      <c r="M279" s="185"/>
      <c r="N279" s="186"/>
      <c r="O279" s="186"/>
      <c r="P279" s="186"/>
      <c r="Q279" s="186"/>
      <c r="R279" s="186"/>
      <c r="S279" s="186"/>
      <c r="T279" s="187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182" t="s">
        <v>130</v>
      </c>
      <c r="AU279" s="182" t="s">
        <v>85</v>
      </c>
      <c r="AV279" s="14" t="s">
        <v>128</v>
      </c>
      <c r="AW279" s="14" t="s">
        <v>32</v>
      </c>
      <c r="AX279" s="14" t="s">
        <v>19</v>
      </c>
      <c r="AY279" s="182" t="s">
        <v>122</v>
      </c>
    </row>
    <row r="280" s="2" customFormat="1" ht="16.5" customHeight="1">
      <c r="A280" s="30"/>
      <c r="B280" s="159"/>
      <c r="C280" s="160" t="s">
        <v>377</v>
      </c>
      <c r="D280" s="160" t="s">
        <v>124</v>
      </c>
      <c r="E280" s="161" t="s">
        <v>378</v>
      </c>
      <c r="F280" s="162" t="s">
        <v>379</v>
      </c>
      <c r="G280" s="163" t="s">
        <v>186</v>
      </c>
      <c r="H280" s="164">
        <v>10</v>
      </c>
      <c r="I280" s="165">
        <v>36</v>
      </c>
      <c r="J280" s="165">
        <f>ROUND(I280*H280,2)</f>
        <v>360</v>
      </c>
      <c r="K280" s="166"/>
      <c r="L280" s="31"/>
      <c r="M280" s="167" t="s">
        <v>1</v>
      </c>
      <c r="N280" s="168" t="s">
        <v>41</v>
      </c>
      <c r="O280" s="169">
        <v>0.017000000000000001</v>
      </c>
      <c r="P280" s="169">
        <f>O280*H280</f>
        <v>0.17000000000000001</v>
      </c>
      <c r="Q280" s="169">
        <v>0.00025999999999999998</v>
      </c>
      <c r="R280" s="169">
        <f>Q280*H280</f>
        <v>0.0025999999999999999</v>
      </c>
      <c r="S280" s="169">
        <v>0</v>
      </c>
      <c r="T280" s="170">
        <f>S280*H280</f>
        <v>0</v>
      </c>
      <c r="U280" s="30"/>
      <c r="V280" s="30"/>
      <c r="W280" s="30"/>
      <c r="X280" s="30"/>
      <c r="Y280" s="30"/>
      <c r="Z280" s="30"/>
      <c r="AA280" s="30"/>
      <c r="AB280" s="30"/>
      <c r="AC280" s="30"/>
      <c r="AD280" s="30"/>
      <c r="AE280" s="30"/>
      <c r="AR280" s="171" t="s">
        <v>193</v>
      </c>
      <c r="AT280" s="171" t="s">
        <v>124</v>
      </c>
      <c r="AU280" s="171" t="s">
        <v>85</v>
      </c>
      <c r="AY280" s="17" t="s">
        <v>122</v>
      </c>
      <c r="BE280" s="172">
        <f>IF(N280="základní",J280,0)</f>
        <v>360</v>
      </c>
      <c r="BF280" s="172">
        <f>IF(N280="snížená",J280,0)</f>
        <v>0</v>
      </c>
      <c r="BG280" s="172">
        <f>IF(N280="zákl. přenesená",J280,0)</f>
        <v>0</v>
      </c>
      <c r="BH280" s="172">
        <f>IF(N280="sníž. přenesená",J280,0)</f>
        <v>0</v>
      </c>
      <c r="BI280" s="172">
        <f>IF(N280="nulová",J280,0)</f>
        <v>0</v>
      </c>
      <c r="BJ280" s="17" t="s">
        <v>19</v>
      </c>
      <c r="BK280" s="172">
        <f>ROUND(I280*H280,2)</f>
        <v>360</v>
      </c>
      <c r="BL280" s="17" t="s">
        <v>193</v>
      </c>
      <c r="BM280" s="171" t="s">
        <v>380</v>
      </c>
    </row>
    <row r="281" s="13" customFormat="1">
      <c r="A281" s="13"/>
      <c r="B281" s="173"/>
      <c r="C281" s="13"/>
      <c r="D281" s="174" t="s">
        <v>130</v>
      </c>
      <c r="E281" s="175" t="s">
        <v>1</v>
      </c>
      <c r="F281" s="176" t="s">
        <v>376</v>
      </c>
      <c r="G281" s="13"/>
      <c r="H281" s="177">
        <v>10</v>
      </c>
      <c r="I281" s="13"/>
      <c r="J281" s="13"/>
      <c r="K281" s="13"/>
      <c r="L281" s="173"/>
      <c r="M281" s="178"/>
      <c r="N281" s="179"/>
      <c r="O281" s="179"/>
      <c r="P281" s="179"/>
      <c r="Q281" s="179"/>
      <c r="R281" s="179"/>
      <c r="S281" s="179"/>
      <c r="T281" s="180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175" t="s">
        <v>130</v>
      </c>
      <c r="AU281" s="175" t="s">
        <v>85</v>
      </c>
      <c r="AV281" s="13" t="s">
        <v>85</v>
      </c>
      <c r="AW281" s="13" t="s">
        <v>32</v>
      </c>
      <c r="AX281" s="13" t="s">
        <v>76</v>
      </c>
      <c r="AY281" s="175" t="s">
        <v>122</v>
      </c>
    </row>
    <row r="282" s="14" customFormat="1">
      <c r="A282" s="14"/>
      <c r="B282" s="181"/>
      <c r="C282" s="14"/>
      <c r="D282" s="174" t="s">
        <v>130</v>
      </c>
      <c r="E282" s="182" t="s">
        <v>1</v>
      </c>
      <c r="F282" s="183" t="s">
        <v>133</v>
      </c>
      <c r="G282" s="14"/>
      <c r="H282" s="184">
        <v>10</v>
      </c>
      <c r="I282" s="14"/>
      <c r="J282" s="14"/>
      <c r="K282" s="14"/>
      <c r="L282" s="181"/>
      <c r="M282" s="185"/>
      <c r="N282" s="186"/>
      <c r="O282" s="186"/>
      <c r="P282" s="186"/>
      <c r="Q282" s="186"/>
      <c r="R282" s="186"/>
      <c r="S282" s="186"/>
      <c r="T282" s="187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182" t="s">
        <v>130</v>
      </c>
      <c r="AU282" s="182" t="s">
        <v>85</v>
      </c>
      <c r="AV282" s="14" t="s">
        <v>128</v>
      </c>
      <c r="AW282" s="14" t="s">
        <v>32</v>
      </c>
      <c r="AX282" s="14" t="s">
        <v>19</v>
      </c>
      <c r="AY282" s="182" t="s">
        <v>122</v>
      </c>
    </row>
    <row r="283" s="2" customFormat="1" ht="21.75" customHeight="1">
      <c r="A283" s="30"/>
      <c r="B283" s="159"/>
      <c r="C283" s="160" t="s">
        <v>381</v>
      </c>
      <c r="D283" s="160" t="s">
        <v>124</v>
      </c>
      <c r="E283" s="161" t="s">
        <v>382</v>
      </c>
      <c r="F283" s="162" t="s">
        <v>383</v>
      </c>
      <c r="G283" s="163" t="s">
        <v>186</v>
      </c>
      <c r="H283" s="164">
        <v>97</v>
      </c>
      <c r="I283" s="165">
        <v>527</v>
      </c>
      <c r="J283" s="165">
        <f>ROUND(I283*H283,2)</f>
        <v>51119</v>
      </c>
      <c r="K283" s="166"/>
      <c r="L283" s="31"/>
      <c r="M283" s="167" t="s">
        <v>1</v>
      </c>
      <c r="N283" s="168" t="s">
        <v>41</v>
      </c>
      <c r="O283" s="169">
        <v>0.74299999999999999</v>
      </c>
      <c r="P283" s="169">
        <f>O283*H283</f>
        <v>72.070999999999998</v>
      </c>
      <c r="Q283" s="169">
        <v>0.0025600000000000002</v>
      </c>
      <c r="R283" s="169">
        <f>Q283*H283</f>
        <v>0.24832000000000001</v>
      </c>
      <c r="S283" s="169">
        <v>0</v>
      </c>
      <c r="T283" s="170">
        <f>S283*H283</f>
        <v>0</v>
      </c>
      <c r="U283" s="30"/>
      <c r="V283" s="30"/>
      <c r="W283" s="30"/>
      <c r="X283" s="30"/>
      <c r="Y283" s="30"/>
      <c r="Z283" s="30"/>
      <c r="AA283" s="30"/>
      <c r="AB283" s="30"/>
      <c r="AC283" s="30"/>
      <c r="AD283" s="30"/>
      <c r="AE283" s="30"/>
      <c r="AR283" s="171" t="s">
        <v>193</v>
      </c>
      <c r="AT283" s="171" t="s">
        <v>124</v>
      </c>
      <c r="AU283" s="171" t="s">
        <v>85</v>
      </c>
      <c r="AY283" s="17" t="s">
        <v>122</v>
      </c>
      <c r="BE283" s="172">
        <f>IF(N283="základní",J283,0)</f>
        <v>51119</v>
      </c>
      <c r="BF283" s="172">
        <f>IF(N283="snížená",J283,0)</f>
        <v>0</v>
      </c>
      <c r="BG283" s="172">
        <f>IF(N283="zákl. přenesená",J283,0)</f>
        <v>0</v>
      </c>
      <c r="BH283" s="172">
        <f>IF(N283="sníž. přenesená",J283,0)</f>
        <v>0</v>
      </c>
      <c r="BI283" s="172">
        <f>IF(N283="nulová",J283,0)</f>
        <v>0</v>
      </c>
      <c r="BJ283" s="17" t="s">
        <v>19</v>
      </c>
      <c r="BK283" s="172">
        <f>ROUND(I283*H283,2)</f>
        <v>51119</v>
      </c>
      <c r="BL283" s="17" t="s">
        <v>193</v>
      </c>
      <c r="BM283" s="171" t="s">
        <v>384</v>
      </c>
    </row>
    <row r="284" s="13" customFormat="1">
      <c r="A284" s="13"/>
      <c r="B284" s="173"/>
      <c r="C284" s="13"/>
      <c r="D284" s="174" t="s">
        <v>130</v>
      </c>
      <c r="E284" s="175" t="s">
        <v>1</v>
      </c>
      <c r="F284" s="176" t="s">
        <v>385</v>
      </c>
      <c r="G284" s="13"/>
      <c r="H284" s="177">
        <v>66</v>
      </c>
      <c r="I284" s="13"/>
      <c r="J284" s="13"/>
      <c r="K284" s="13"/>
      <c r="L284" s="173"/>
      <c r="M284" s="178"/>
      <c r="N284" s="179"/>
      <c r="O284" s="179"/>
      <c r="P284" s="179"/>
      <c r="Q284" s="179"/>
      <c r="R284" s="179"/>
      <c r="S284" s="179"/>
      <c r="T284" s="180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175" t="s">
        <v>130</v>
      </c>
      <c r="AU284" s="175" t="s">
        <v>85</v>
      </c>
      <c r="AV284" s="13" t="s">
        <v>85</v>
      </c>
      <c r="AW284" s="13" t="s">
        <v>32</v>
      </c>
      <c r="AX284" s="13" t="s">
        <v>76</v>
      </c>
      <c r="AY284" s="175" t="s">
        <v>122</v>
      </c>
    </row>
    <row r="285" s="13" customFormat="1">
      <c r="A285" s="13"/>
      <c r="B285" s="173"/>
      <c r="C285" s="13"/>
      <c r="D285" s="174" t="s">
        <v>130</v>
      </c>
      <c r="E285" s="175" t="s">
        <v>1</v>
      </c>
      <c r="F285" s="176" t="s">
        <v>386</v>
      </c>
      <c r="G285" s="13"/>
      <c r="H285" s="177">
        <v>31</v>
      </c>
      <c r="I285" s="13"/>
      <c r="J285" s="13"/>
      <c r="K285" s="13"/>
      <c r="L285" s="173"/>
      <c r="M285" s="178"/>
      <c r="N285" s="179"/>
      <c r="O285" s="179"/>
      <c r="P285" s="179"/>
      <c r="Q285" s="179"/>
      <c r="R285" s="179"/>
      <c r="S285" s="179"/>
      <c r="T285" s="180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175" t="s">
        <v>130</v>
      </c>
      <c r="AU285" s="175" t="s">
        <v>85</v>
      </c>
      <c r="AV285" s="13" t="s">
        <v>85</v>
      </c>
      <c r="AW285" s="13" t="s">
        <v>32</v>
      </c>
      <c r="AX285" s="13" t="s">
        <v>76</v>
      </c>
      <c r="AY285" s="175" t="s">
        <v>122</v>
      </c>
    </row>
    <row r="286" s="14" customFormat="1">
      <c r="A286" s="14"/>
      <c r="B286" s="181"/>
      <c r="C286" s="14"/>
      <c r="D286" s="174" t="s">
        <v>130</v>
      </c>
      <c r="E286" s="182" t="s">
        <v>1</v>
      </c>
      <c r="F286" s="183" t="s">
        <v>133</v>
      </c>
      <c r="G286" s="14"/>
      <c r="H286" s="184">
        <v>97</v>
      </c>
      <c r="I286" s="14"/>
      <c r="J286" s="14"/>
      <c r="K286" s="14"/>
      <c r="L286" s="181"/>
      <c r="M286" s="185"/>
      <c r="N286" s="186"/>
      <c r="O286" s="186"/>
      <c r="P286" s="186"/>
      <c r="Q286" s="186"/>
      <c r="R286" s="186"/>
      <c r="S286" s="186"/>
      <c r="T286" s="187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182" t="s">
        <v>130</v>
      </c>
      <c r="AU286" s="182" t="s">
        <v>85</v>
      </c>
      <c r="AV286" s="14" t="s">
        <v>128</v>
      </c>
      <c r="AW286" s="14" t="s">
        <v>32</v>
      </c>
      <c r="AX286" s="14" t="s">
        <v>19</v>
      </c>
      <c r="AY286" s="182" t="s">
        <v>122</v>
      </c>
    </row>
    <row r="287" s="2" customFormat="1" ht="16.5" customHeight="1">
      <c r="A287" s="30"/>
      <c r="B287" s="159"/>
      <c r="C287" s="160" t="s">
        <v>387</v>
      </c>
      <c r="D287" s="160" t="s">
        <v>124</v>
      </c>
      <c r="E287" s="161" t="s">
        <v>388</v>
      </c>
      <c r="F287" s="162" t="s">
        <v>389</v>
      </c>
      <c r="G287" s="163" t="s">
        <v>186</v>
      </c>
      <c r="H287" s="164">
        <v>31</v>
      </c>
      <c r="I287" s="165">
        <v>42.799999999999997</v>
      </c>
      <c r="J287" s="165">
        <f>ROUND(I287*H287,2)</f>
        <v>1326.8</v>
      </c>
      <c r="K287" s="166"/>
      <c r="L287" s="31"/>
      <c r="M287" s="167" t="s">
        <v>1</v>
      </c>
      <c r="N287" s="168" t="s">
        <v>41</v>
      </c>
      <c r="O287" s="169">
        <v>0.017000000000000001</v>
      </c>
      <c r="P287" s="169">
        <f>O287*H287</f>
        <v>0.52700000000000002</v>
      </c>
      <c r="Q287" s="169">
        <v>0.00029</v>
      </c>
      <c r="R287" s="169">
        <f>Q287*H287</f>
        <v>0.0089899999999999997</v>
      </c>
      <c r="S287" s="169">
        <v>0</v>
      </c>
      <c r="T287" s="170">
        <f>S287*H287</f>
        <v>0</v>
      </c>
      <c r="U287" s="30"/>
      <c r="V287" s="30"/>
      <c r="W287" s="30"/>
      <c r="X287" s="30"/>
      <c r="Y287" s="30"/>
      <c r="Z287" s="30"/>
      <c r="AA287" s="30"/>
      <c r="AB287" s="30"/>
      <c r="AC287" s="30"/>
      <c r="AD287" s="30"/>
      <c r="AE287" s="30"/>
      <c r="AR287" s="171" t="s">
        <v>193</v>
      </c>
      <c r="AT287" s="171" t="s">
        <v>124</v>
      </c>
      <c r="AU287" s="171" t="s">
        <v>85</v>
      </c>
      <c r="AY287" s="17" t="s">
        <v>122</v>
      </c>
      <c r="BE287" s="172">
        <f>IF(N287="základní",J287,0)</f>
        <v>1326.8</v>
      </c>
      <c r="BF287" s="172">
        <f>IF(N287="snížená",J287,0)</f>
        <v>0</v>
      </c>
      <c r="BG287" s="172">
        <f>IF(N287="zákl. přenesená",J287,0)</f>
        <v>0</v>
      </c>
      <c r="BH287" s="172">
        <f>IF(N287="sníž. přenesená",J287,0)</f>
        <v>0</v>
      </c>
      <c r="BI287" s="172">
        <f>IF(N287="nulová",J287,0)</f>
        <v>0</v>
      </c>
      <c r="BJ287" s="17" t="s">
        <v>19</v>
      </c>
      <c r="BK287" s="172">
        <f>ROUND(I287*H287,2)</f>
        <v>1326.8</v>
      </c>
      <c r="BL287" s="17" t="s">
        <v>193</v>
      </c>
      <c r="BM287" s="171" t="s">
        <v>390</v>
      </c>
    </row>
    <row r="288" s="13" customFormat="1">
      <c r="A288" s="13"/>
      <c r="B288" s="173"/>
      <c r="C288" s="13"/>
      <c r="D288" s="174" t="s">
        <v>130</v>
      </c>
      <c r="E288" s="175" t="s">
        <v>1</v>
      </c>
      <c r="F288" s="176" t="s">
        <v>386</v>
      </c>
      <c r="G288" s="13"/>
      <c r="H288" s="177">
        <v>31</v>
      </c>
      <c r="I288" s="13"/>
      <c r="J288" s="13"/>
      <c r="K288" s="13"/>
      <c r="L288" s="173"/>
      <c r="M288" s="178"/>
      <c r="N288" s="179"/>
      <c r="O288" s="179"/>
      <c r="P288" s="179"/>
      <c r="Q288" s="179"/>
      <c r="R288" s="179"/>
      <c r="S288" s="179"/>
      <c r="T288" s="180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175" t="s">
        <v>130</v>
      </c>
      <c r="AU288" s="175" t="s">
        <v>85</v>
      </c>
      <c r="AV288" s="13" t="s">
        <v>85</v>
      </c>
      <c r="AW288" s="13" t="s">
        <v>32</v>
      </c>
      <c r="AX288" s="13" t="s">
        <v>76</v>
      </c>
      <c r="AY288" s="175" t="s">
        <v>122</v>
      </c>
    </row>
    <row r="289" s="14" customFormat="1">
      <c r="A289" s="14"/>
      <c r="B289" s="181"/>
      <c r="C289" s="14"/>
      <c r="D289" s="174" t="s">
        <v>130</v>
      </c>
      <c r="E289" s="182" t="s">
        <v>1</v>
      </c>
      <c r="F289" s="183" t="s">
        <v>133</v>
      </c>
      <c r="G289" s="14"/>
      <c r="H289" s="184">
        <v>31</v>
      </c>
      <c r="I289" s="14"/>
      <c r="J289" s="14"/>
      <c r="K289" s="14"/>
      <c r="L289" s="181"/>
      <c r="M289" s="185"/>
      <c r="N289" s="186"/>
      <c r="O289" s="186"/>
      <c r="P289" s="186"/>
      <c r="Q289" s="186"/>
      <c r="R289" s="186"/>
      <c r="S289" s="186"/>
      <c r="T289" s="187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182" t="s">
        <v>130</v>
      </c>
      <c r="AU289" s="182" t="s">
        <v>85</v>
      </c>
      <c r="AV289" s="14" t="s">
        <v>128</v>
      </c>
      <c r="AW289" s="14" t="s">
        <v>32</v>
      </c>
      <c r="AX289" s="14" t="s">
        <v>19</v>
      </c>
      <c r="AY289" s="182" t="s">
        <v>122</v>
      </c>
    </row>
    <row r="290" s="2" customFormat="1" ht="21.75" customHeight="1">
      <c r="A290" s="30"/>
      <c r="B290" s="159"/>
      <c r="C290" s="160" t="s">
        <v>391</v>
      </c>
      <c r="D290" s="160" t="s">
        <v>124</v>
      </c>
      <c r="E290" s="161" t="s">
        <v>392</v>
      </c>
      <c r="F290" s="162" t="s">
        <v>393</v>
      </c>
      <c r="G290" s="163" t="s">
        <v>186</v>
      </c>
      <c r="H290" s="164">
        <v>28</v>
      </c>
      <c r="I290" s="165">
        <v>915</v>
      </c>
      <c r="J290" s="165">
        <f>ROUND(I290*H290,2)</f>
        <v>25620</v>
      </c>
      <c r="K290" s="166"/>
      <c r="L290" s="31"/>
      <c r="M290" s="167" t="s">
        <v>1</v>
      </c>
      <c r="N290" s="168" t="s">
        <v>41</v>
      </c>
      <c r="O290" s="169">
        <v>0.81399999999999995</v>
      </c>
      <c r="P290" s="169">
        <f>O290*H290</f>
        <v>22.791999999999998</v>
      </c>
      <c r="Q290" s="169">
        <v>0.0061000000000000004</v>
      </c>
      <c r="R290" s="169">
        <f>Q290*H290</f>
        <v>0.17080000000000001</v>
      </c>
      <c r="S290" s="169">
        <v>0</v>
      </c>
      <c r="T290" s="170">
        <f>S290*H290</f>
        <v>0</v>
      </c>
      <c r="U290" s="30"/>
      <c r="V290" s="30"/>
      <c r="W290" s="30"/>
      <c r="X290" s="30"/>
      <c r="Y290" s="30"/>
      <c r="Z290" s="30"/>
      <c r="AA290" s="30"/>
      <c r="AB290" s="30"/>
      <c r="AC290" s="30"/>
      <c r="AD290" s="30"/>
      <c r="AE290" s="30"/>
      <c r="AR290" s="171" t="s">
        <v>193</v>
      </c>
      <c r="AT290" s="171" t="s">
        <v>124</v>
      </c>
      <c r="AU290" s="171" t="s">
        <v>85</v>
      </c>
      <c r="AY290" s="17" t="s">
        <v>122</v>
      </c>
      <c r="BE290" s="172">
        <f>IF(N290="základní",J290,0)</f>
        <v>25620</v>
      </c>
      <c r="BF290" s="172">
        <f>IF(N290="snížená",J290,0)</f>
        <v>0</v>
      </c>
      <c r="BG290" s="172">
        <f>IF(N290="zákl. přenesená",J290,0)</f>
        <v>0</v>
      </c>
      <c r="BH290" s="172">
        <f>IF(N290="sníž. přenesená",J290,0)</f>
        <v>0</v>
      </c>
      <c r="BI290" s="172">
        <f>IF(N290="nulová",J290,0)</f>
        <v>0</v>
      </c>
      <c r="BJ290" s="17" t="s">
        <v>19</v>
      </c>
      <c r="BK290" s="172">
        <f>ROUND(I290*H290,2)</f>
        <v>25620</v>
      </c>
      <c r="BL290" s="17" t="s">
        <v>193</v>
      </c>
      <c r="BM290" s="171" t="s">
        <v>394</v>
      </c>
    </row>
    <row r="291" s="13" customFormat="1">
      <c r="A291" s="13"/>
      <c r="B291" s="173"/>
      <c r="C291" s="13"/>
      <c r="D291" s="174" t="s">
        <v>130</v>
      </c>
      <c r="E291" s="175" t="s">
        <v>1</v>
      </c>
      <c r="F291" s="176" t="s">
        <v>395</v>
      </c>
      <c r="G291" s="13"/>
      <c r="H291" s="177">
        <v>28</v>
      </c>
      <c r="I291" s="13"/>
      <c r="J291" s="13"/>
      <c r="K291" s="13"/>
      <c r="L291" s="173"/>
      <c r="M291" s="178"/>
      <c r="N291" s="179"/>
      <c r="O291" s="179"/>
      <c r="P291" s="179"/>
      <c r="Q291" s="179"/>
      <c r="R291" s="179"/>
      <c r="S291" s="179"/>
      <c r="T291" s="180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175" t="s">
        <v>130</v>
      </c>
      <c r="AU291" s="175" t="s">
        <v>85</v>
      </c>
      <c r="AV291" s="13" t="s">
        <v>85</v>
      </c>
      <c r="AW291" s="13" t="s">
        <v>32</v>
      </c>
      <c r="AX291" s="13" t="s">
        <v>76</v>
      </c>
      <c r="AY291" s="175" t="s">
        <v>122</v>
      </c>
    </row>
    <row r="292" s="14" customFormat="1">
      <c r="A292" s="14"/>
      <c r="B292" s="181"/>
      <c r="C292" s="14"/>
      <c r="D292" s="174" t="s">
        <v>130</v>
      </c>
      <c r="E292" s="182" t="s">
        <v>1</v>
      </c>
      <c r="F292" s="183" t="s">
        <v>133</v>
      </c>
      <c r="G292" s="14"/>
      <c r="H292" s="184">
        <v>28</v>
      </c>
      <c r="I292" s="14"/>
      <c r="J292" s="14"/>
      <c r="K292" s="14"/>
      <c r="L292" s="181"/>
      <c r="M292" s="185"/>
      <c r="N292" s="186"/>
      <c r="O292" s="186"/>
      <c r="P292" s="186"/>
      <c r="Q292" s="186"/>
      <c r="R292" s="186"/>
      <c r="S292" s="186"/>
      <c r="T292" s="187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182" t="s">
        <v>130</v>
      </c>
      <c r="AU292" s="182" t="s">
        <v>85</v>
      </c>
      <c r="AV292" s="14" t="s">
        <v>128</v>
      </c>
      <c r="AW292" s="14" t="s">
        <v>32</v>
      </c>
      <c r="AX292" s="14" t="s">
        <v>19</v>
      </c>
      <c r="AY292" s="182" t="s">
        <v>122</v>
      </c>
    </row>
    <row r="293" s="2" customFormat="1" ht="16.5" customHeight="1">
      <c r="A293" s="30"/>
      <c r="B293" s="159"/>
      <c r="C293" s="160" t="s">
        <v>396</v>
      </c>
      <c r="D293" s="160" t="s">
        <v>124</v>
      </c>
      <c r="E293" s="161" t="s">
        <v>397</v>
      </c>
      <c r="F293" s="162" t="s">
        <v>398</v>
      </c>
      <c r="G293" s="163" t="s">
        <v>186</v>
      </c>
      <c r="H293" s="164">
        <v>28</v>
      </c>
      <c r="I293" s="165">
        <v>54.600000000000001</v>
      </c>
      <c r="J293" s="165">
        <f>ROUND(I293*H293,2)</f>
        <v>1528.8</v>
      </c>
      <c r="K293" s="166"/>
      <c r="L293" s="31"/>
      <c r="M293" s="167" t="s">
        <v>1</v>
      </c>
      <c r="N293" s="168" t="s">
        <v>41</v>
      </c>
      <c r="O293" s="169">
        <v>0.017000000000000001</v>
      </c>
      <c r="P293" s="169">
        <f>O293*H293</f>
        <v>0.47600000000000003</v>
      </c>
      <c r="Q293" s="169">
        <v>0.00046999999999999999</v>
      </c>
      <c r="R293" s="169">
        <f>Q293*H293</f>
        <v>0.01316</v>
      </c>
      <c r="S293" s="169">
        <v>0</v>
      </c>
      <c r="T293" s="170">
        <f>S293*H293</f>
        <v>0</v>
      </c>
      <c r="U293" s="30"/>
      <c r="V293" s="30"/>
      <c r="W293" s="30"/>
      <c r="X293" s="30"/>
      <c r="Y293" s="30"/>
      <c r="Z293" s="30"/>
      <c r="AA293" s="30"/>
      <c r="AB293" s="30"/>
      <c r="AC293" s="30"/>
      <c r="AD293" s="30"/>
      <c r="AE293" s="30"/>
      <c r="AR293" s="171" t="s">
        <v>193</v>
      </c>
      <c r="AT293" s="171" t="s">
        <v>124</v>
      </c>
      <c r="AU293" s="171" t="s">
        <v>85</v>
      </c>
      <c r="AY293" s="17" t="s">
        <v>122</v>
      </c>
      <c r="BE293" s="172">
        <f>IF(N293="základní",J293,0)</f>
        <v>1528.8</v>
      </c>
      <c r="BF293" s="172">
        <f>IF(N293="snížená",J293,0)</f>
        <v>0</v>
      </c>
      <c r="BG293" s="172">
        <f>IF(N293="zákl. přenesená",J293,0)</f>
        <v>0</v>
      </c>
      <c r="BH293" s="172">
        <f>IF(N293="sníž. přenesená",J293,0)</f>
        <v>0</v>
      </c>
      <c r="BI293" s="172">
        <f>IF(N293="nulová",J293,0)</f>
        <v>0</v>
      </c>
      <c r="BJ293" s="17" t="s">
        <v>19</v>
      </c>
      <c r="BK293" s="172">
        <f>ROUND(I293*H293,2)</f>
        <v>1528.8</v>
      </c>
      <c r="BL293" s="17" t="s">
        <v>193</v>
      </c>
      <c r="BM293" s="171" t="s">
        <v>399</v>
      </c>
    </row>
    <row r="294" s="13" customFormat="1">
      <c r="A294" s="13"/>
      <c r="B294" s="173"/>
      <c r="C294" s="13"/>
      <c r="D294" s="174" t="s">
        <v>130</v>
      </c>
      <c r="E294" s="175" t="s">
        <v>1</v>
      </c>
      <c r="F294" s="176" t="s">
        <v>395</v>
      </c>
      <c r="G294" s="13"/>
      <c r="H294" s="177">
        <v>28</v>
      </c>
      <c r="I294" s="13"/>
      <c r="J294" s="13"/>
      <c r="K294" s="13"/>
      <c r="L294" s="173"/>
      <c r="M294" s="178"/>
      <c r="N294" s="179"/>
      <c r="O294" s="179"/>
      <c r="P294" s="179"/>
      <c r="Q294" s="179"/>
      <c r="R294" s="179"/>
      <c r="S294" s="179"/>
      <c r="T294" s="180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175" t="s">
        <v>130</v>
      </c>
      <c r="AU294" s="175" t="s">
        <v>85</v>
      </c>
      <c r="AV294" s="13" t="s">
        <v>85</v>
      </c>
      <c r="AW294" s="13" t="s">
        <v>32</v>
      </c>
      <c r="AX294" s="13" t="s">
        <v>76</v>
      </c>
      <c r="AY294" s="175" t="s">
        <v>122</v>
      </c>
    </row>
    <row r="295" s="14" customFormat="1">
      <c r="A295" s="14"/>
      <c r="B295" s="181"/>
      <c r="C295" s="14"/>
      <c r="D295" s="174" t="s">
        <v>130</v>
      </c>
      <c r="E295" s="182" t="s">
        <v>1</v>
      </c>
      <c r="F295" s="183" t="s">
        <v>133</v>
      </c>
      <c r="G295" s="14"/>
      <c r="H295" s="184">
        <v>28</v>
      </c>
      <c r="I295" s="14"/>
      <c r="J295" s="14"/>
      <c r="K295" s="14"/>
      <c r="L295" s="181"/>
      <c r="M295" s="185"/>
      <c r="N295" s="186"/>
      <c r="O295" s="186"/>
      <c r="P295" s="186"/>
      <c r="Q295" s="186"/>
      <c r="R295" s="186"/>
      <c r="S295" s="186"/>
      <c r="T295" s="187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182" t="s">
        <v>130</v>
      </c>
      <c r="AU295" s="182" t="s">
        <v>85</v>
      </c>
      <c r="AV295" s="14" t="s">
        <v>128</v>
      </c>
      <c r="AW295" s="14" t="s">
        <v>32</v>
      </c>
      <c r="AX295" s="14" t="s">
        <v>19</v>
      </c>
      <c r="AY295" s="182" t="s">
        <v>122</v>
      </c>
    </row>
    <row r="296" s="2" customFormat="1" ht="16.5" customHeight="1">
      <c r="A296" s="30"/>
      <c r="B296" s="159"/>
      <c r="C296" s="188" t="s">
        <v>400</v>
      </c>
      <c r="D296" s="188" t="s">
        <v>171</v>
      </c>
      <c r="E296" s="189" t="s">
        <v>401</v>
      </c>
      <c r="F296" s="190" t="s">
        <v>402</v>
      </c>
      <c r="G296" s="191" t="s">
        <v>282</v>
      </c>
      <c r="H296" s="192">
        <v>55</v>
      </c>
      <c r="I296" s="193">
        <v>275</v>
      </c>
      <c r="J296" s="193">
        <f>ROUND(I296*H296,2)</f>
        <v>15125</v>
      </c>
      <c r="K296" s="194"/>
      <c r="L296" s="195"/>
      <c r="M296" s="196" t="s">
        <v>1</v>
      </c>
      <c r="N296" s="197" t="s">
        <v>41</v>
      </c>
      <c r="O296" s="169">
        <v>0</v>
      </c>
      <c r="P296" s="169">
        <f>O296*H296</f>
        <v>0</v>
      </c>
      <c r="Q296" s="169">
        <v>0</v>
      </c>
      <c r="R296" s="169">
        <f>Q296*H296</f>
        <v>0</v>
      </c>
      <c r="S296" s="169">
        <v>0</v>
      </c>
      <c r="T296" s="170">
        <f>S296*H296</f>
        <v>0</v>
      </c>
      <c r="U296" s="30"/>
      <c r="V296" s="30"/>
      <c r="W296" s="30"/>
      <c r="X296" s="30"/>
      <c r="Y296" s="30"/>
      <c r="Z296" s="30"/>
      <c r="AA296" s="30"/>
      <c r="AB296" s="30"/>
      <c r="AC296" s="30"/>
      <c r="AD296" s="30"/>
      <c r="AE296" s="30"/>
      <c r="AR296" s="171" t="s">
        <v>192</v>
      </c>
      <c r="AT296" s="171" t="s">
        <v>171</v>
      </c>
      <c r="AU296" s="171" t="s">
        <v>85</v>
      </c>
      <c r="AY296" s="17" t="s">
        <v>122</v>
      </c>
      <c r="BE296" s="172">
        <f>IF(N296="základní",J296,0)</f>
        <v>15125</v>
      </c>
      <c r="BF296" s="172">
        <f>IF(N296="snížená",J296,0)</f>
        <v>0</v>
      </c>
      <c r="BG296" s="172">
        <f>IF(N296="zákl. přenesená",J296,0)</f>
        <v>0</v>
      </c>
      <c r="BH296" s="172">
        <f>IF(N296="sníž. přenesená",J296,0)</f>
        <v>0</v>
      </c>
      <c r="BI296" s="172">
        <f>IF(N296="nulová",J296,0)</f>
        <v>0</v>
      </c>
      <c r="BJ296" s="17" t="s">
        <v>19</v>
      </c>
      <c r="BK296" s="172">
        <f>ROUND(I296*H296,2)</f>
        <v>15125</v>
      </c>
      <c r="BL296" s="17" t="s">
        <v>193</v>
      </c>
      <c r="BM296" s="171" t="s">
        <v>403</v>
      </c>
    </row>
    <row r="297" s="13" customFormat="1">
      <c r="A297" s="13"/>
      <c r="B297" s="173"/>
      <c r="C297" s="13"/>
      <c r="D297" s="174" t="s">
        <v>130</v>
      </c>
      <c r="E297" s="175" t="s">
        <v>1</v>
      </c>
      <c r="F297" s="176" t="s">
        <v>404</v>
      </c>
      <c r="G297" s="13"/>
      <c r="H297" s="177">
        <v>55</v>
      </c>
      <c r="I297" s="13"/>
      <c r="J297" s="13"/>
      <c r="K297" s="13"/>
      <c r="L297" s="173"/>
      <c r="M297" s="178"/>
      <c r="N297" s="179"/>
      <c r="O297" s="179"/>
      <c r="P297" s="179"/>
      <c r="Q297" s="179"/>
      <c r="R297" s="179"/>
      <c r="S297" s="179"/>
      <c r="T297" s="180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175" t="s">
        <v>130</v>
      </c>
      <c r="AU297" s="175" t="s">
        <v>85</v>
      </c>
      <c r="AV297" s="13" t="s">
        <v>85</v>
      </c>
      <c r="AW297" s="13" t="s">
        <v>32</v>
      </c>
      <c r="AX297" s="13" t="s">
        <v>76</v>
      </c>
      <c r="AY297" s="175" t="s">
        <v>122</v>
      </c>
    </row>
    <row r="298" s="14" customFormat="1">
      <c r="A298" s="14"/>
      <c r="B298" s="181"/>
      <c r="C298" s="14"/>
      <c r="D298" s="174" t="s">
        <v>130</v>
      </c>
      <c r="E298" s="182" t="s">
        <v>1</v>
      </c>
      <c r="F298" s="183" t="s">
        <v>133</v>
      </c>
      <c r="G298" s="14"/>
      <c r="H298" s="184">
        <v>55</v>
      </c>
      <c r="I298" s="14"/>
      <c r="J298" s="14"/>
      <c r="K298" s="14"/>
      <c r="L298" s="181"/>
      <c r="M298" s="185"/>
      <c r="N298" s="186"/>
      <c r="O298" s="186"/>
      <c r="P298" s="186"/>
      <c r="Q298" s="186"/>
      <c r="R298" s="186"/>
      <c r="S298" s="186"/>
      <c r="T298" s="187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182" t="s">
        <v>130</v>
      </c>
      <c r="AU298" s="182" t="s">
        <v>85</v>
      </c>
      <c r="AV298" s="14" t="s">
        <v>128</v>
      </c>
      <c r="AW298" s="14" t="s">
        <v>32</v>
      </c>
      <c r="AX298" s="14" t="s">
        <v>19</v>
      </c>
      <c r="AY298" s="182" t="s">
        <v>122</v>
      </c>
    </row>
    <row r="299" s="2" customFormat="1" ht="21.75" customHeight="1">
      <c r="A299" s="30"/>
      <c r="B299" s="159"/>
      <c r="C299" s="160" t="s">
        <v>405</v>
      </c>
      <c r="D299" s="160" t="s">
        <v>124</v>
      </c>
      <c r="E299" s="161" t="s">
        <v>406</v>
      </c>
      <c r="F299" s="162" t="s">
        <v>407</v>
      </c>
      <c r="G299" s="163" t="s">
        <v>186</v>
      </c>
      <c r="H299" s="164">
        <v>227</v>
      </c>
      <c r="I299" s="165">
        <v>52.5</v>
      </c>
      <c r="J299" s="165">
        <f>ROUND(I299*H299,2)</f>
        <v>11917.5</v>
      </c>
      <c r="K299" s="166"/>
      <c r="L299" s="31"/>
      <c r="M299" s="167" t="s">
        <v>1</v>
      </c>
      <c r="N299" s="168" t="s">
        <v>41</v>
      </c>
      <c r="O299" s="169">
        <v>0.10299999999999999</v>
      </c>
      <c r="P299" s="169">
        <f>O299*H299</f>
        <v>23.381</v>
      </c>
      <c r="Q299" s="169">
        <v>5.0000000000000002E-05</v>
      </c>
      <c r="R299" s="169">
        <f>Q299*H299</f>
        <v>0.011350000000000001</v>
      </c>
      <c r="S299" s="169">
        <v>0</v>
      </c>
      <c r="T299" s="170">
        <f>S299*H299</f>
        <v>0</v>
      </c>
      <c r="U299" s="30"/>
      <c r="V299" s="30"/>
      <c r="W299" s="30"/>
      <c r="X299" s="30"/>
      <c r="Y299" s="30"/>
      <c r="Z299" s="30"/>
      <c r="AA299" s="30"/>
      <c r="AB299" s="30"/>
      <c r="AC299" s="30"/>
      <c r="AD299" s="30"/>
      <c r="AE299" s="30"/>
      <c r="AR299" s="171" t="s">
        <v>193</v>
      </c>
      <c r="AT299" s="171" t="s">
        <v>124</v>
      </c>
      <c r="AU299" s="171" t="s">
        <v>85</v>
      </c>
      <c r="AY299" s="17" t="s">
        <v>122</v>
      </c>
      <c r="BE299" s="172">
        <f>IF(N299="základní",J299,0)</f>
        <v>11917.5</v>
      </c>
      <c r="BF299" s="172">
        <f>IF(N299="snížená",J299,0)</f>
        <v>0</v>
      </c>
      <c r="BG299" s="172">
        <f>IF(N299="zákl. přenesená",J299,0)</f>
        <v>0</v>
      </c>
      <c r="BH299" s="172">
        <f>IF(N299="sníž. přenesená",J299,0)</f>
        <v>0</v>
      </c>
      <c r="BI299" s="172">
        <f>IF(N299="nulová",J299,0)</f>
        <v>0</v>
      </c>
      <c r="BJ299" s="17" t="s">
        <v>19</v>
      </c>
      <c r="BK299" s="172">
        <f>ROUND(I299*H299,2)</f>
        <v>11917.5</v>
      </c>
      <c r="BL299" s="17" t="s">
        <v>193</v>
      </c>
      <c r="BM299" s="171" t="s">
        <v>408</v>
      </c>
    </row>
    <row r="300" s="13" customFormat="1">
      <c r="A300" s="13"/>
      <c r="B300" s="173"/>
      <c r="C300" s="13"/>
      <c r="D300" s="174" t="s">
        <v>130</v>
      </c>
      <c r="E300" s="175" t="s">
        <v>1</v>
      </c>
      <c r="F300" s="176" t="s">
        <v>409</v>
      </c>
      <c r="G300" s="13"/>
      <c r="H300" s="177">
        <v>223</v>
      </c>
      <c r="I300" s="13"/>
      <c r="J300" s="13"/>
      <c r="K300" s="13"/>
      <c r="L300" s="173"/>
      <c r="M300" s="178"/>
      <c r="N300" s="179"/>
      <c r="O300" s="179"/>
      <c r="P300" s="179"/>
      <c r="Q300" s="179"/>
      <c r="R300" s="179"/>
      <c r="S300" s="179"/>
      <c r="T300" s="180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175" t="s">
        <v>130</v>
      </c>
      <c r="AU300" s="175" t="s">
        <v>85</v>
      </c>
      <c r="AV300" s="13" t="s">
        <v>85</v>
      </c>
      <c r="AW300" s="13" t="s">
        <v>32</v>
      </c>
      <c r="AX300" s="13" t="s">
        <v>76</v>
      </c>
      <c r="AY300" s="175" t="s">
        <v>122</v>
      </c>
    </row>
    <row r="301" s="13" customFormat="1">
      <c r="A301" s="13"/>
      <c r="B301" s="173"/>
      <c r="C301" s="13"/>
      <c r="D301" s="174" t="s">
        <v>130</v>
      </c>
      <c r="E301" s="175" t="s">
        <v>1</v>
      </c>
      <c r="F301" s="176" t="s">
        <v>410</v>
      </c>
      <c r="G301" s="13"/>
      <c r="H301" s="177">
        <v>4</v>
      </c>
      <c r="I301" s="13"/>
      <c r="J301" s="13"/>
      <c r="K301" s="13"/>
      <c r="L301" s="173"/>
      <c r="M301" s="178"/>
      <c r="N301" s="179"/>
      <c r="O301" s="179"/>
      <c r="P301" s="179"/>
      <c r="Q301" s="179"/>
      <c r="R301" s="179"/>
      <c r="S301" s="179"/>
      <c r="T301" s="180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175" t="s">
        <v>130</v>
      </c>
      <c r="AU301" s="175" t="s">
        <v>85</v>
      </c>
      <c r="AV301" s="13" t="s">
        <v>85</v>
      </c>
      <c r="AW301" s="13" t="s">
        <v>32</v>
      </c>
      <c r="AX301" s="13" t="s">
        <v>76</v>
      </c>
      <c r="AY301" s="175" t="s">
        <v>122</v>
      </c>
    </row>
    <row r="302" s="14" customFormat="1">
      <c r="A302" s="14"/>
      <c r="B302" s="181"/>
      <c r="C302" s="14"/>
      <c r="D302" s="174" t="s">
        <v>130</v>
      </c>
      <c r="E302" s="182" t="s">
        <v>1</v>
      </c>
      <c r="F302" s="183" t="s">
        <v>133</v>
      </c>
      <c r="G302" s="14"/>
      <c r="H302" s="184">
        <v>227</v>
      </c>
      <c r="I302" s="14"/>
      <c r="J302" s="14"/>
      <c r="K302" s="14"/>
      <c r="L302" s="181"/>
      <c r="M302" s="185"/>
      <c r="N302" s="186"/>
      <c r="O302" s="186"/>
      <c r="P302" s="186"/>
      <c r="Q302" s="186"/>
      <c r="R302" s="186"/>
      <c r="S302" s="186"/>
      <c r="T302" s="187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182" t="s">
        <v>130</v>
      </c>
      <c r="AU302" s="182" t="s">
        <v>85</v>
      </c>
      <c r="AV302" s="14" t="s">
        <v>128</v>
      </c>
      <c r="AW302" s="14" t="s">
        <v>32</v>
      </c>
      <c r="AX302" s="14" t="s">
        <v>19</v>
      </c>
      <c r="AY302" s="182" t="s">
        <v>122</v>
      </c>
    </row>
    <row r="303" s="2" customFormat="1" ht="21.75" customHeight="1">
      <c r="A303" s="30"/>
      <c r="B303" s="159"/>
      <c r="C303" s="160" t="s">
        <v>411</v>
      </c>
      <c r="D303" s="160" t="s">
        <v>124</v>
      </c>
      <c r="E303" s="161" t="s">
        <v>412</v>
      </c>
      <c r="F303" s="162" t="s">
        <v>413</v>
      </c>
      <c r="G303" s="163" t="s">
        <v>186</v>
      </c>
      <c r="H303" s="164">
        <v>495</v>
      </c>
      <c r="I303" s="165">
        <v>63.200000000000003</v>
      </c>
      <c r="J303" s="165">
        <f>ROUND(I303*H303,2)</f>
        <v>31284</v>
      </c>
      <c r="K303" s="166"/>
      <c r="L303" s="31"/>
      <c r="M303" s="167" t="s">
        <v>1</v>
      </c>
      <c r="N303" s="168" t="s">
        <v>41</v>
      </c>
      <c r="O303" s="169">
        <v>0.10299999999999999</v>
      </c>
      <c r="P303" s="169">
        <f>O303*H303</f>
        <v>50.984999999999999</v>
      </c>
      <c r="Q303" s="169">
        <v>6.9999999999999994E-05</v>
      </c>
      <c r="R303" s="169">
        <f>Q303*H303</f>
        <v>0.03465</v>
      </c>
      <c r="S303" s="169">
        <v>0</v>
      </c>
      <c r="T303" s="170">
        <f>S303*H303</f>
        <v>0</v>
      </c>
      <c r="U303" s="30"/>
      <c r="V303" s="30"/>
      <c r="W303" s="30"/>
      <c r="X303" s="30"/>
      <c r="Y303" s="30"/>
      <c r="Z303" s="30"/>
      <c r="AA303" s="30"/>
      <c r="AB303" s="30"/>
      <c r="AC303" s="30"/>
      <c r="AD303" s="30"/>
      <c r="AE303" s="30"/>
      <c r="AR303" s="171" t="s">
        <v>193</v>
      </c>
      <c r="AT303" s="171" t="s">
        <v>124</v>
      </c>
      <c r="AU303" s="171" t="s">
        <v>85</v>
      </c>
      <c r="AY303" s="17" t="s">
        <v>122</v>
      </c>
      <c r="BE303" s="172">
        <f>IF(N303="základní",J303,0)</f>
        <v>31284</v>
      </c>
      <c r="BF303" s="172">
        <f>IF(N303="snížená",J303,0)</f>
        <v>0</v>
      </c>
      <c r="BG303" s="172">
        <f>IF(N303="zákl. přenesená",J303,0)</f>
        <v>0</v>
      </c>
      <c r="BH303" s="172">
        <f>IF(N303="sníž. přenesená",J303,0)</f>
        <v>0</v>
      </c>
      <c r="BI303" s="172">
        <f>IF(N303="nulová",J303,0)</f>
        <v>0</v>
      </c>
      <c r="BJ303" s="17" t="s">
        <v>19</v>
      </c>
      <c r="BK303" s="172">
        <f>ROUND(I303*H303,2)</f>
        <v>31284</v>
      </c>
      <c r="BL303" s="17" t="s">
        <v>193</v>
      </c>
      <c r="BM303" s="171" t="s">
        <v>414</v>
      </c>
    </row>
    <row r="304" s="13" customFormat="1">
      <c r="A304" s="13"/>
      <c r="B304" s="173"/>
      <c r="C304" s="13"/>
      <c r="D304" s="174" t="s">
        <v>130</v>
      </c>
      <c r="E304" s="175" t="s">
        <v>1</v>
      </c>
      <c r="F304" s="176" t="s">
        <v>415</v>
      </c>
      <c r="G304" s="13"/>
      <c r="H304" s="177">
        <v>462</v>
      </c>
      <c r="I304" s="13"/>
      <c r="J304" s="13"/>
      <c r="K304" s="13"/>
      <c r="L304" s="173"/>
      <c r="M304" s="178"/>
      <c r="N304" s="179"/>
      <c r="O304" s="179"/>
      <c r="P304" s="179"/>
      <c r="Q304" s="179"/>
      <c r="R304" s="179"/>
      <c r="S304" s="179"/>
      <c r="T304" s="180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175" t="s">
        <v>130</v>
      </c>
      <c r="AU304" s="175" t="s">
        <v>85</v>
      </c>
      <c r="AV304" s="13" t="s">
        <v>85</v>
      </c>
      <c r="AW304" s="13" t="s">
        <v>32</v>
      </c>
      <c r="AX304" s="13" t="s">
        <v>76</v>
      </c>
      <c r="AY304" s="175" t="s">
        <v>122</v>
      </c>
    </row>
    <row r="305" s="13" customFormat="1">
      <c r="A305" s="13"/>
      <c r="B305" s="173"/>
      <c r="C305" s="13"/>
      <c r="D305" s="174" t="s">
        <v>130</v>
      </c>
      <c r="E305" s="175" t="s">
        <v>1</v>
      </c>
      <c r="F305" s="176" t="s">
        <v>416</v>
      </c>
      <c r="G305" s="13"/>
      <c r="H305" s="177">
        <v>33</v>
      </c>
      <c r="I305" s="13"/>
      <c r="J305" s="13"/>
      <c r="K305" s="13"/>
      <c r="L305" s="173"/>
      <c r="M305" s="178"/>
      <c r="N305" s="179"/>
      <c r="O305" s="179"/>
      <c r="P305" s="179"/>
      <c r="Q305" s="179"/>
      <c r="R305" s="179"/>
      <c r="S305" s="179"/>
      <c r="T305" s="180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175" t="s">
        <v>130</v>
      </c>
      <c r="AU305" s="175" t="s">
        <v>85</v>
      </c>
      <c r="AV305" s="13" t="s">
        <v>85</v>
      </c>
      <c r="AW305" s="13" t="s">
        <v>32</v>
      </c>
      <c r="AX305" s="13" t="s">
        <v>76</v>
      </c>
      <c r="AY305" s="175" t="s">
        <v>122</v>
      </c>
    </row>
    <row r="306" s="14" customFormat="1">
      <c r="A306" s="14"/>
      <c r="B306" s="181"/>
      <c r="C306" s="14"/>
      <c r="D306" s="174" t="s">
        <v>130</v>
      </c>
      <c r="E306" s="182" t="s">
        <v>1</v>
      </c>
      <c r="F306" s="183" t="s">
        <v>133</v>
      </c>
      <c r="G306" s="14"/>
      <c r="H306" s="184">
        <v>495</v>
      </c>
      <c r="I306" s="14"/>
      <c r="J306" s="14"/>
      <c r="K306" s="14"/>
      <c r="L306" s="181"/>
      <c r="M306" s="185"/>
      <c r="N306" s="186"/>
      <c r="O306" s="186"/>
      <c r="P306" s="186"/>
      <c r="Q306" s="186"/>
      <c r="R306" s="186"/>
      <c r="S306" s="186"/>
      <c r="T306" s="187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182" t="s">
        <v>130</v>
      </c>
      <c r="AU306" s="182" t="s">
        <v>85</v>
      </c>
      <c r="AV306" s="14" t="s">
        <v>128</v>
      </c>
      <c r="AW306" s="14" t="s">
        <v>32</v>
      </c>
      <c r="AX306" s="14" t="s">
        <v>19</v>
      </c>
      <c r="AY306" s="182" t="s">
        <v>122</v>
      </c>
    </row>
    <row r="307" s="2" customFormat="1" ht="21.75" customHeight="1">
      <c r="A307" s="30"/>
      <c r="B307" s="159"/>
      <c r="C307" s="160" t="s">
        <v>417</v>
      </c>
      <c r="D307" s="160" t="s">
        <v>124</v>
      </c>
      <c r="E307" s="161" t="s">
        <v>418</v>
      </c>
      <c r="F307" s="162" t="s">
        <v>419</v>
      </c>
      <c r="G307" s="163" t="s">
        <v>186</v>
      </c>
      <c r="H307" s="164">
        <v>16</v>
      </c>
      <c r="I307" s="165">
        <v>76.5</v>
      </c>
      <c r="J307" s="165">
        <f>ROUND(I307*H307,2)</f>
        <v>1224</v>
      </c>
      <c r="K307" s="166"/>
      <c r="L307" s="31"/>
      <c r="M307" s="167" t="s">
        <v>1</v>
      </c>
      <c r="N307" s="168" t="s">
        <v>41</v>
      </c>
      <c r="O307" s="169">
        <v>0.10299999999999999</v>
      </c>
      <c r="P307" s="169">
        <f>O307*H307</f>
        <v>1.6479999999999999</v>
      </c>
      <c r="Q307" s="169">
        <v>8.0000000000000007E-05</v>
      </c>
      <c r="R307" s="169">
        <f>Q307*H307</f>
        <v>0.0012800000000000001</v>
      </c>
      <c r="S307" s="169">
        <v>0</v>
      </c>
      <c r="T307" s="170">
        <f>S307*H307</f>
        <v>0</v>
      </c>
      <c r="U307" s="30"/>
      <c r="V307" s="30"/>
      <c r="W307" s="30"/>
      <c r="X307" s="30"/>
      <c r="Y307" s="30"/>
      <c r="Z307" s="30"/>
      <c r="AA307" s="30"/>
      <c r="AB307" s="30"/>
      <c r="AC307" s="30"/>
      <c r="AD307" s="30"/>
      <c r="AE307" s="30"/>
      <c r="AR307" s="171" t="s">
        <v>193</v>
      </c>
      <c r="AT307" s="171" t="s">
        <v>124</v>
      </c>
      <c r="AU307" s="171" t="s">
        <v>85</v>
      </c>
      <c r="AY307" s="17" t="s">
        <v>122</v>
      </c>
      <c r="BE307" s="172">
        <f>IF(N307="základní",J307,0)</f>
        <v>1224</v>
      </c>
      <c r="BF307" s="172">
        <f>IF(N307="snížená",J307,0)</f>
        <v>0</v>
      </c>
      <c r="BG307" s="172">
        <f>IF(N307="zákl. přenesená",J307,0)</f>
        <v>0</v>
      </c>
      <c r="BH307" s="172">
        <f>IF(N307="sníž. přenesená",J307,0)</f>
        <v>0</v>
      </c>
      <c r="BI307" s="172">
        <f>IF(N307="nulová",J307,0)</f>
        <v>0</v>
      </c>
      <c r="BJ307" s="17" t="s">
        <v>19</v>
      </c>
      <c r="BK307" s="172">
        <f>ROUND(I307*H307,2)</f>
        <v>1224</v>
      </c>
      <c r="BL307" s="17" t="s">
        <v>193</v>
      </c>
      <c r="BM307" s="171" t="s">
        <v>420</v>
      </c>
    </row>
    <row r="308" s="13" customFormat="1">
      <c r="A308" s="13"/>
      <c r="B308" s="173"/>
      <c r="C308" s="13"/>
      <c r="D308" s="174" t="s">
        <v>130</v>
      </c>
      <c r="E308" s="175" t="s">
        <v>1</v>
      </c>
      <c r="F308" s="176" t="s">
        <v>421</v>
      </c>
      <c r="G308" s="13"/>
      <c r="H308" s="177">
        <v>16</v>
      </c>
      <c r="I308" s="13"/>
      <c r="J308" s="13"/>
      <c r="K308" s="13"/>
      <c r="L308" s="173"/>
      <c r="M308" s="178"/>
      <c r="N308" s="179"/>
      <c r="O308" s="179"/>
      <c r="P308" s="179"/>
      <c r="Q308" s="179"/>
      <c r="R308" s="179"/>
      <c r="S308" s="179"/>
      <c r="T308" s="180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175" t="s">
        <v>130</v>
      </c>
      <c r="AU308" s="175" t="s">
        <v>85</v>
      </c>
      <c r="AV308" s="13" t="s">
        <v>85</v>
      </c>
      <c r="AW308" s="13" t="s">
        <v>32</v>
      </c>
      <c r="AX308" s="13" t="s">
        <v>76</v>
      </c>
      <c r="AY308" s="175" t="s">
        <v>122</v>
      </c>
    </row>
    <row r="309" s="14" customFormat="1">
      <c r="A309" s="14"/>
      <c r="B309" s="181"/>
      <c r="C309" s="14"/>
      <c r="D309" s="174" t="s">
        <v>130</v>
      </c>
      <c r="E309" s="182" t="s">
        <v>1</v>
      </c>
      <c r="F309" s="183" t="s">
        <v>133</v>
      </c>
      <c r="G309" s="14"/>
      <c r="H309" s="184">
        <v>16</v>
      </c>
      <c r="I309" s="14"/>
      <c r="J309" s="14"/>
      <c r="K309" s="14"/>
      <c r="L309" s="181"/>
      <c r="M309" s="185"/>
      <c r="N309" s="186"/>
      <c r="O309" s="186"/>
      <c r="P309" s="186"/>
      <c r="Q309" s="186"/>
      <c r="R309" s="186"/>
      <c r="S309" s="186"/>
      <c r="T309" s="187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182" t="s">
        <v>130</v>
      </c>
      <c r="AU309" s="182" t="s">
        <v>85</v>
      </c>
      <c r="AV309" s="14" t="s">
        <v>128</v>
      </c>
      <c r="AW309" s="14" t="s">
        <v>32</v>
      </c>
      <c r="AX309" s="14" t="s">
        <v>19</v>
      </c>
      <c r="AY309" s="182" t="s">
        <v>122</v>
      </c>
    </row>
    <row r="310" s="2" customFormat="1" ht="33" customHeight="1">
      <c r="A310" s="30"/>
      <c r="B310" s="159"/>
      <c r="C310" s="160" t="s">
        <v>422</v>
      </c>
      <c r="D310" s="160" t="s">
        <v>124</v>
      </c>
      <c r="E310" s="161" t="s">
        <v>423</v>
      </c>
      <c r="F310" s="162" t="s">
        <v>424</v>
      </c>
      <c r="G310" s="163" t="s">
        <v>186</v>
      </c>
      <c r="H310" s="164">
        <v>4</v>
      </c>
      <c r="I310" s="165">
        <v>79.400000000000006</v>
      </c>
      <c r="J310" s="165">
        <f>ROUND(I310*H310,2)</f>
        <v>317.60000000000002</v>
      </c>
      <c r="K310" s="166"/>
      <c r="L310" s="31"/>
      <c r="M310" s="167" t="s">
        <v>1</v>
      </c>
      <c r="N310" s="168" t="s">
        <v>41</v>
      </c>
      <c r="O310" s="169">
        <v>0.113</v>
      </c>
      <c r="P310" s="169">
        <f>O310*H310</f>
        <v>0.45200000000000001</v>
      </c>
      <c r="Q310" s="169">
        <v>0.00012</v>
      </c>
      <c r="R310" s="169">
        <f>Q310*H310</f>
        <v>0.00048000000000000001</v>
      </c>
      <c r="S310" s="169">
        <v>0</v>
      </c>
      <c r="T310" s="170">
        <f>S310*H310</f>
        <v>0</v>
      </c>
      <c r="U310" s="30"/>
      <c r="V310" s="30"/>
      <c r="W310" s="30"/>
      <c r="X310" s="30"/>
      <c r="Y310" s="30"/>
      <c r="Z310" s="30"/>
      <c r="AA310" s="30"/>
      <c r="AB310" s="30"/>
      <c r="AC310" s="30"/>
      <c r="AD310" s="30"/>
      <c r="AE310" s="30"/>
      <c r="AR310" s="171" t="s">
        <v>193</v>
      </c>
      <c r="AT310" s="171" t="s">
        <v>124</v>
      </c>
      <c r="AU310" s="171" t="s">
        <v>85</v>
      </c>
      <c r="AY310" s="17" t="s">
        <v>122</v>
      </c>
      <c r="BE310" s="172">
        <f>IF(N310="základní",J310,0)</f>
        <v>317.60000000000002</v>
      </c>
      <c r="BF310" s="172">
        <f>IF(N310="snížená",J310,0)</f>
        <v>0</v>
      </c>
      <c r="BG310" s="172">
        <f>IF(N310="zákl. přenesená",J310,0)</f>
        <v>0</v>
      </c>
      <c r="BH310" s="172">
        <f>IF(N310="sníž. přenesená",J310,0)</f>
        <v>0</v>
      </c>
      <c r="BI310" s="172">
        <f>IF(N310="nulová",J310,0)</f>
        <v>0</v>
      </c>
      <c r="BJ310" s="17" t="s">
        <v>19</v>
      </c>
      <c r="BK310" s="172">
        <f>ROUND(I310*H310,2)</f>
        <v>317.60000000000002</v>
      </c>
      <c r="BL310" s="17" t="s">
        <v>193</v>
      </c>
      <c r="BM310" s="171" t="s">
        <v>425</v>
      </c>
    </row>
    <row r="311" s="13" customFormat="1">
      <c r="A311" s="13"/>
      <c r="B311" s="173"/>
      <c r="C311" s="13"/>
      <c r="D311" s="174" t="s">
        <v>130</v>
      </c>
      <c r="E311" s="175" t="s">
        <v>1</v>
      </c>
      <c r="F311" s="176" t="s">
        <v>426</v>
      </c>
      <c r="G311" s="13"/>
      <c r="H311" s="177">
        <v>4</v>
      </c>
      <c r="I311" s="13"/>
      <c r="J311" s="13"/>
      <c r="K311" s="13"/>
      <c r="L311" s="173"/>
      <c r="M311" s="178"/>
      <c r="N311" s="179"/>
      <c r="O311" s="179"/>
      <c r="P311" s="179"/>
      <c r="Q311" s="179"/>
      <c r="R311" s="179"/>
      <c r="S311" s="179"/>
      <c r="T311" s="180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175" t="s">
        <v>130</v>
      </c>
      <c r="AU311" s="175" t="s">
        <v>85</v>
      </c>
      <c r="AV311" s="13" t="s">
        <v>85</v>
      </c>
      <c r="AW311" s="13" t="s">
        <v>32</v>
      </c>
      <c r="AX311" s="13" t="s">
        <v>76</v>
      </c>
      <c r="AY311" s="175" t="s">
        <v>122</v>
      </c>
    </row>
    <row r="312" s="14" customFormat="1">
      <c r="A312" s="14"/>
      <c r="B312" s="181"/>
      <c r="C312" s="14"/>
      <c r="D312" s="174" t="s">
        <v>130</v>
      </c>
      <c r="E312" s="182" t="s">
        <v>1</v>
      </c>
      <c r="F312" s="183" t="s">
        <v>133</v>
      </c>
      <c r="G312" s="14"/>
      <c r="H312" s="184">
        <v>4</v>
      </c>
      <c r="I312" s="14"/>
      <c r="J312" s="14"/>
      <c r="K312" s="14"/>
      <c r="L312" s="181"/>
      <c r="M312" s="185"/>
      <c r="N312" s="186"/>
      <c r="O312" s="186"/>
      <c r="P312" s="186"/>
      <c r="Q312" s="186"/>
      <c r="R312" s="186"/>
      <c r="S312" s="186"/>
      <c r="T312" s="187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182" t="s">
        <v>130</v>
      </c>
      <c r="AU312" s="182" t="s">
        <v>85</v>
      </c>
      <c r="AV312" s="14" t="s">
        <v>128</v>
      </c>
      <c r="AW312" s="14" t="s">
        <v>32</v>
      </c>
      <c r="AX312" s="14" t="s">
        <v>19</v>
      </c>
      <c r="AY312" s="182" t="s">
        <v>122</v>
      </c>
    </row>
    <row r="313" s="2" customFormat="1" ht="21.75" customHeight="1">
      <c r="A313" s="30"/>
      <c r="B313" s="159"/>
      <c r="C313" s="160" t="s">
        <v>427</v>
      </c>
      <c r="D313" s="160" t="s">
        <v>124</v>
      </c>
      <c r="E313" s="161" t="s">
        <v>428</v>
      </c>
      <c r="F313" s="162" t="s">
        <v>429</v>
      </c>
      <c r="G313" s="163" t="s">
        <v>186</v>
      </c>
      <c r="H313" s="164">
        <v>41</v>
      </c>
      <c r="I313" s="165">
        <v>135</v>
      </c>
      <c r="J313" s="165">
        <f>ROUND(I313*H313,2)</f>
        <v>5535</v>
      </c>
      <c r="K313" s="166"/>
      <c r="L313" s="31"/>
      <c r="M313" s="167" t="s">
        <v>1</v>
      </c>
      <c r="N313" s="168" t="s">
        <v>41</v>
      </c>
      <c r="O313" s="169">
        <v>0.11799999999999999</v>
      </c>
      <c r="P313" s="169">
        <f>O313*H313</f>
        <v>4.8380000000000001</v>
      </c>
      <c r="Q313" s="169">
        <v>0.00024000000000000001</v>
      </c>
      <c r="R313" s="169">
        <f>Q313*H313</f>
        <v>0.0098399999999999998</v>
      </c>
      <c r="S313" s="169">
        <v>0</v>
      </c>
      <c r="T313" s="170">
        <f>S313*H313</f>
        <v>0</v>
      </c>
      <c r="U313" s="30"/>
      <c r="V313" s="30"/>
      <c r="W313" s="30"/>
      <c r="X313" s="30"/>
      <c r="Y313" s="30"/>
      <c r="Z313" s="30"/>
      <c r="AA313" s="30"/>
      <c r="AB313" s="30"/>
      <c r="AC313" s="30"/>
      <c r="AD313" s="30"/>
      <c r="AE313" s="30"/>
      <c r="AR313" s="171" t="s">
        <v>193</v>
      </c>
      <c r="AT313" s="171" t="s">
        <v>124</v>
      </c>
      <c r="AU313" s="171" t="s">
        <v>85</v>
      </c>
      <c r="AY313" s="17" t="s">
        <v>122</v>
      </c>
      <c r="BE313" s="172">
        <f>IF(N313="základní",J313,0)</f>
        <v>5535</v>
      </c>
      <c r="BF313" s="172">
        <f>IF(N313="snížená",J313,0)</f>
        <v>0</v>
      </c>
      <c r="BG313" s="172">
        <f>IF(N313="zákl. přenesená",J313,0)</f>
        <v>0</v>
      </c>
      <c r="BH313" s="172">
        <f>IF(N313="sníž. přenesená",J313,0)</f>
        <v>0</v>
      </c>
      <c r="BI313" s="172">
        <f>IF(N313="nulová",J313,0)</f>
        <v>0</v>
      </c>
      <c r="BJ313" s="17" t="s">
        <v>19</v>
      </c>
      <c r="BK313" s="172">
        <f>ROUND(I313*H313,2)</f>
        <v>5535</v>
      </c>
      <c r="BL313" s="17" t="s">
        <v>193</v>
      </c>
      <c r="BM313" s="171" t="s">
        <v>430</v>
      </c>
    </row>
    <row r="314" s="13" customFormat="1">
      <c r="A314" s="13"/>
      <c r="B314" s="173"/>
      <c r="C314" s="13"/>
      <c r="D314" s="174" t="s">
        <v>130</v>
      </c>
      <c r="E314" s="175" t="s">
        <v>1</v>
      </c>
      <c r="F314" s="176" t="s">
        <v>431</v>
      </c>
      <c r="G314" s="13"/>
      <c r="H314" s="177">
        <v>41</v>
      </c>
      <c r="I314" s="13"/>
      <c r="J314" s="13"/>
      <c r="K314" s="13"/>
      <c r="L314" s="173"/>
      <c r="M314" s="178"/>
      <c r="N314" s="179"/>
      <c r="O314" s="179"/>
      <c r="P314" s="179"/>
      <c r="Q314" s="179"/>
      <c r="R314" s="179"/>
      <c r="S314" s="179"/>
      <c r="T314" s="180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175" t="s">
        <v>130</v>
      </c>
      <c r="AU314" s="175" t="s">
        <v>85</v>
      </c>
      <c r="AV314" s="13" t="s">
        <v>85</v>
      </c>
      <c r="AW314" s="13" t="s">
        <v>32</v>
      </c>
      <c r="AX314" s="13" t="s">
        <v>76</v>
      </c>
      <c r="AY314" s="175" t="s">
        <v>122</v>
      </c>
    </row>
    <row r="315" s="14" customFormat="1">
      <c r="A315" s="14"/>
      <c r="B315" s="181"/>
      <c r="C315" s="14"/>
      <c r="D315" s="174" t="s">
        <v>130</v>
      </c>
      <c r="E315" s="182" t="s">
        <v>1</v>
      </c>
      <c r="F315" s="183" t="s">
        <v>133</v>
      </c>
      <c r="G315" s="14"/>
      <c r="H315" s="184">
        <v>41</v>
      </c>
      <c r="I315" s="14"/>
      <c r="J315" s="14"/>
      <c r="K315" s="14"/>
      <c r="L315" s="181"/>
      <c r="M315" s="185"/>
      <c r="N315" s="186"/>
      <c r="O315" s="186"/>
      <c r="P315" s="186"/>
      <c r="Q315" s="186"/>
      <c r="R315" s="186"/>
      <c r="S315" s="186"/>
      <c r="T315" s="187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182" t="s">
        <v>130</v>
      </c>
      <c r="AU315" s="182" t="s">
        <v>85</v>
      </c>
      <c r="AV315" s="14" t="s">
        <v>128</v>
      </c>
      <c r="AW315" s="14" t="s">
        <v>32</v>
      </c>
      <c r="AX315" s="14" t="s">
        <v>19</v>
      </c>
      <c r="AY315" s="182" t="s">
        <v>122</v>
      </c>
    </row>
    <row r="316" s="2" customFormat="1" ht="21.75" customHeight="1">
      <c r="A316" s="30"/>
      <c r="B316" s="159"/>
      <c r="C316" s="160" t="s">
        <v>432</v>
      </c>
      <c r="D316" s="160" t="s">
        <v>124</v>
      </c>
      <c r="E316" s="161" t="s">
        <v>433</v>
      </c>
      <c r="F316" s="162" t="s">
        <v>434</v>
      </c>
      <c r="G316" s="163" t="s">
        <v>186</v>
      </c>
      <c r="H316" s="164">
        <v>12</v>
      </c>
      <c r="I316" s="165">
        <v>176</v>
      </c>
      <c r="J316" s="165">
        <f>ROUND(I316*H316,2)</f>
        <v>2112</v>
      </c>
      <c r="K316" s="166"/>
      <c r="L316" s="31"/>
      <c r="M316" s="167" t="s">
        <v>1</v>
      </c>
      <c r="N316" s="168" t="s">
        <v>41</v>
      </c>
      <c r="O316" s="169">
        <v>0.11799999999999999</v>
      </c>
      <c r="P316" s="169">
        <f>O316*H316</f>
        <v>1.4159999999999999</v>
      </c>
      <c r="Q316" s="169">
        <v>0.00027</v>
      </c>
      <c r="R316" s="169">
        <f>Q316*H316</f>
        <v>0.0032399999999999998</v>
      </c>
      <c r="S316" s="169">
        <v>0</v>
      </c>
      <c r="T316" s="170">
        <f>S316*H316</f>
        <v>0</v>
      </c>
      <c r="U316" s="30"/>
      <c r="V316" s="30"/>
      <c r="W316" s="30"/>
      <c r="X316" s="30"/>
      <c r="Y316" s="30"/>
      <c r="Z316" s="30"/>
      <c r="AA316" s="30"/>
      <c r="AB316" s="30"/>
      <c r="AC316" s="30"/>
      <c r="AD316" s="30"/>
      <c r="AE316" s="30"/>
      <c r="AR316" s="171" t="s">
        <v>193</v>
      </c>
      <c r="AT316" s="171" t="s">
        <v>124</v>
      </c>
      <c r="AU316" s="171" t="s">
        <v>85</v>
      </c>
      <c r="AY316" s="17" t="s">
        <v>122</v>
      </c>
      <c r="BE316" s="172">
        <f>IF(N316="základní",J316,0)</f>
        <v>2112</v>
      </c>
      <c r="BF316" s="172">
        <f>IF(N316="snížená",J316,0)</f>
        <v>0</v>
      </c>
      <c r="BG316" s="172">
        <f>IF(N316="zákl. přenesená",J316,0)</f>
        <v>0</v>
      </c>
      <c r="BH316" s="172">
        <f>IF(N316="sníž. přenesená",J316,0)</f>
        <v>0</v>
      </c>
      <c r="BI316" s="172">
        <f>IF(N316="nulová",J316,0)</f>
        <v>0</v>
      </c>
      <c r="BJ316" s="17" t="s">
        <v>19</v>
      </c>
      <c r="BK316" s="172">
        <f>ROUND(I316*H316,2)</f>
        <v>2112</v>
      </c>
      <c r="BL316" s="17" t="s">
        <v>193</v>
      </c>
      <c r="BM316" s="171" t="s">
        <v>435</v>
      </c>
    </row>
    <row r="317" s="13" customFormat="1">
      <c r="A317" s="13"/>
      <c r="B317" s="173"/>
      <c r="C317" s="13"/>
      <c r="D317" s="174" t="s">
        <v>130</v>
      </c>
      <c r="E317" s="175" t="s">
        <v>1</v>
      </c>
      <c r="F317" s="176" t="s">
        <v>436</v>
      </c>
      <c r="G317" s="13"/>
      <c r="H317" s="177">
        <v>12</v>
      </c>
      <c r="I317" s="13"/>
      <c r="J317" s="13"/>
      <c r="K317" s="13"/>
      <c r="L317" s="173"/>
      <c r="M317" s="178"/>
      <c r="N317" s="179"/>
      <c r="O317" s="179"/>
      <c r="P317" s="179"/>
      <c r="Q317" s="179"/>
      <c r="R317" s="179"/>
      <c r="S317" s="179"/>
      <c r="T317" s="180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175" t="s">
        <v>130</v>
      </c>
      <c r="AU317" s="175" t="s">
        <v>85</v>
      </c>
      <c r="AV317" s="13" t="s">
        <v>85</v>
      </c>
      <c r="AW317" s="13" t="s">
        <v>32</v>
      </c>
      <c r="AX317" s="13" t="s">
        <v>76</v>
      </c>
      <c r="AY317" s="175" t="s">
        <v>122</v>
      </c>
    </row>
    <row r="318" s="14" customFormat="1">
      <c r="A318" s="14"/>
      <c r="B318" s="181"/>
      <c r="C318" s="14"/>
      <c r="D318" s="174" t="s">
        <v>130</v>
      </c>
      <c r="E318" s="182" t="s">
        <v>1</v>
      </c>
      <c r="F318" s="183" t="s">
        <v>133</v>
      </c>
      <c r="G318" s="14"/>
      <c r="H318" s="184">
        <v>12</v>
      </c>
      <c r="I318" s="14"/>
      <c r="J318" s="14"/>
      <c r="K318" s="14"/>
      <c r="L318" s="181"/>
      <c r="M318" s="185"/>
      <c r="N318" s="186"/>
      <c r="O318" s="186"/>
      <c r="P318" s="186"/>
      <c r="Q318" s="186"/>
      <c r="R318" s="186"/>
      <c r="S318" s="186"/>
      <c r="T318" s="187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182" t="s">
        <v>130</v>
      </c>
      <c r="AU318" s="182" t="s">
        <v>85</v>
      </c>
      <c r="AV318" s="14" t="s">
        <v>128</v>
      </c>
      <c r="AW318" s="14" t="s">
        <v>32</v>
      </c>
      <c r="AX318" s="14" t="s">
        <v>19</v>
      </c>
      <c r="AY318" s="182" t="s">
        <v>122</v>
      </c>
    </row>
    <row r="319" s="2" customFormat="1" ht="21.75" customHeight="1">
      <c r="A319" s="30"/>
      <c r="B319" s="159"/>
      <c r="C319" s="160" t="s">
        <v>437</v>
      </c>
      <c r="D319" s="160" t="s">
        <v>124</v>
      </c>
      <c r="E319" s="161" t="s">
        <v>438</v>
      </c>
      <c r="F319" s="162" t="s">
        <v>439</v>
      </c>
      <c r="G319" s="163" t="s">
        <v>186</v>
      </c>
      <c r="H319" s="164">
        <v>38</v>
      </c>
      <c r="I319" s="165">
        <v>431</v>
      </c>
      <c r="J319" s="165">
        <f>ROUND(I319*H319,2)</f>
        <v>16378</v>
      </c>
      <c r="K319" s="166"/>
      <c r="L319" s="31"/>
      <c r="M319" s="167" t="s">
        <v>1</v>
      </c>
      <c r="N319" s="168" t="s">
        <v>41</v>
      </c>
      <c r="O319" s="169">
        <v>0.11799999999999999</v>
      </c>
      <c r="P319" s="169">
        <f>O319*H319</f>
        <v>4.484</v>
      </c>
      <c r="Q319" s="169">
        <v>0.00044000000000000002</v>
      </c>
      <c r="R319" s="169">
        <f>Q319*H319</f>
        <v>0.016720000000000002</v>
      </c>
      <c r="S319" s="169">
        <v>0</v>
      </c>
      <c r="T319" s="170">
        <f>S319*H319</f>
        <v>0</v>
      </c>
      <c r="U319" s="30"/>
      <c r="V319" s="30"/>
      <c r="W319" s="30"/>
      <c r="X319" s="30"/>
      <c r="Y319" s="30"/>
      <c r="Z319" s="30"/>
      <c r="AA319" s="30"/>
      <c r="AB319" s="30"/>
      <c r="AC319" s="30"/>
      <c r="AD319" s="30"/>
      <c r="AE319" s="30"/>
      <c r="AR319" s="171" t="s">
        <v>193</v>
      </c>
      <c r="AT319" s="171" t="s">
        <v>124</v>
      </c>
      <c r="AU319" s="171" t="s">
        <v>85</v>
      </c>
      <c r="AY319" s="17" t="s">
        <v>122</v>
      </c>
      <c r="BE319" s="172">
        <f>IF(N319="základní",J319,0)</f>
        <v>16378</v>
      </c>
      <c r="BF319" s="172">
        <f>IF(N319="snížená",J319,0)</f>
        <v>0</v>
      </c>
      <c r="BG319" s="172">
        <f>IF(N319="zákl. přenesená",J319,0)</f>
        <v>0</v>
      </c>
      <c r="BH319" s="172">
        <f>IF(N319="sníž. přenesená",J319,0)</f>
        <v>0</v>
      </c>
      <c r="BI319" s="172">
        <f>IF(N319="nulová",J319,0)</f>
        <v>0</v>
      </c>
      <c r="BJ319" s="17" t="s">
        <v>19</v>
      </c>
      <c r="BK319" s="172">
        <f>ROUND(I319*H319,2)</f>
        <v>16378</v>
      </c>
      <c r="BL319" s="17" t="s">
        <v>193</v>
      </c>
      <c r="BM319" s="171" t="s">
        <v>440</v>
      </c>
    </row>
    <row r="320" s="13" customFormat="1">
      <c r="A320" s="13"/>
      <c r="B320" s="173"/>
      <c r="C320" s="13"/>
      <c r="D320" s="174" t="s">
        <v>130</v>
      </c>
      <c r="E320" s="175" t="s">
        <v>1</v>
      </c>
      <c r="F320" s="176" t="s">
        <v>441</v>
      </c>
      <c r="G320" s="13"/>
      <c r="H320" s="177">
        <v>38</v>
      </c>
      <c r="I320" s="13"/>
      <c r="J320" s="13"/>
      <c r="K320" s="13"/>
      <c r="L320" s="173"/>
      <c r="M320" s="178"/>
      <c r="N320" s="179"/>
      <c r="O320" s="179"/>
      <c r="P320" s="179"/>
      <c r="Q320" s="179"/>
      <c r="R320" s="179"/>
      <c r="S320" s="179"/>
      <c r="T320" s="180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175" t="s">
        <v>130</v>
      </c>
      <c r="AU320" s="175" t="s">
        <v>85</v>
      </c>
      <c r="AV320" s="13" t="s">
        <v>85</v>
      </c>
      <c r="AW320" s="13" t="s">
        <v>32</v>
      </c>
      <c r="AX320" s="13" t="s">
        <v>76</v>
      </c>
      <c r="AY320" s="175" t="s">
        <v>122</v>
      </c>
    </row>
    <row r="321" s="14" customFormat="1">
      <c r="A321" s="14"/>
      <c r="B321" s="181"/>
      <c r="C321" s="14"/>
      <c r="D321" s="174" t="s">
        <v>130</v>
      </c>
      <c r="E321" s="182" t="s">
        <v>1</v>
      </c>
      <c r="F321" s="183" t="s">
        <v>133</v>
      </c>
      <c r="G321" s="14"/>
      <c r="H321" s="184">
        <v>38</v>
      </c>
      <c r="I321" s="14"/>
      <c r="J321" s="14"/>
      <c r="K321" s="14"/>
      <c r="L321" s="181"/>
      <c r="M321" s="185"/>
      <c r="N321" s="186"/>
      <c r="O321" s="186"/>
      <c r="P321" s="186"/>
      <c r="Q321" s="186"/>
      <c r="R321" s="186"/>
      <c r="S321" s="186"/>
      <c r="T321" s="187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182" t="s">
        <v>130</v>
      </c>
      <c r="AU321" s="182" t="s">
        <v>85</v>
      </c>
      <c r="AV321" s="14" t="s">
        <v>128</v>
      </c>
      <c r="AW321" s="14" t="s">
        <v>32</v>
      </c>
      <c r="AX321" s="14" t="s">
        <v>19</v>
      </c>
      <c r="AY321" s="182" t="s">
        <v>122</v>
      </c>
    </row>
    <row r="322" s="2" customFormat="1" ht="16.5" customHeight="1">
      <c r="A322" s="30"/>
      <c r="B322" s="159"/>
      <c r="C322" s="160" t="s">
        <v>442</v>
      </c>
      <c r="D322" s="160" t="s">
        <v>124</v>
      </c>
      <c r="E322" s="161" t="s">
        <v>443</v>
      </c>
      <c r="F322" s="162" t="s">
        <v>444</v>
      </c>
      <c r="G322" s="163" t="s">
        <v>256</v>
      </c>
      <c r="H322" s="164">
        <v>43</v>
      </c>
      <c r="I322" s="165">
        <v>131</v>
      </c>
      <c r="J322" s="165">
        <f>ROUND(I322*H322,2)</f>
        <v>5633</v>
      </c>
      <c r="K322" s="166"/>
      <c r="L322" s="31"/>
      <c r="M322" s="167" t="s">
        <v>1</v>
      </c>
      <c r="N322" s="168" t="s">
        <v>41</v>
      </c>
      <c r="O322" s="169">
        <v>0.18099999999999999</v>
      </c>
      <c r="P322" s="169">
        <f>O322*H322</f>
        <v>7.7829999999999995</v>
      </c>
      <c r="Q322" s="169">
        <v>0.00017000000000000001</v>
      </c>
      <c r="R322" s="169">
        <f>Q322*H322</f>
        <v>0.0073100000000000005</v>
      </c>
      <c r="S322" s="169">
        <v>0</v>
      </c>
      <c r="T322" s="170">
        <f>S322*H322</f>
        <v>0</v>
      </c>
      <c r="U322" s="30"/>
      <c r="V322" s="30"/>
      <c r="W322" s="30"/>
      <c r="X322" s="30"/>
      <c r="Y322" s="30"/>
      <c r="Z322" s="30"/>
      <c r="AA322" s="30"/>
      <c r="AB322" s="30"/>
      <c r="AC322" s="30"/>
      <c r="AD322" s="30"/>
      <c r="AE322" s="30"/>
      <c r="AR322" s="171" t="s">
        <v>193</v>
      </c>
      <c r="AT322" s="171" t="s">
        <v>124</v>
      </c>
      <c r="AU322" s="171" t="s">
        <v>85</v>
      </c>
      <c r="AY322" s="17" t="s">
        <v>122</v>
      </c>
      <c r="BE322" s="172">
        <f>IF(N322="základní",J322,0)</f>
        <v>5633</v>
      </c>
      <c r="BF322" s="172">
        <f>IF(N322="snížená",J322,0)</f>
        <v>0</v>
      </c>
      <c r="BG322" s="172">
        <f>IF(N322="zákl. přenesená",J322,0)</f>
        <v>0</v>
      </c>
      <c r="BH322" s="172">
        <f>IF(N322="sníž. přenesená",J322,0)</f>
        <v>0</v>
      </c>
      <c r="BI322" s="172">
        <f>IF(N322="nulová",J322,0)</f>
        <v>0</v>
      </c>
      <c r="BJ322" s="17" t="s">
        <v>19</v>
      </c>
      <c r="BK322" s="172">
        <f>ROUND(I322*H322,2)</f>
        <v>5633</v>
      </c>
      <c r="BL322" s="17" t="s">
        <v>193</v>
      </c>
      <c r="BM322" s="171" t="s">
        <v>445</v>
      </c>
    </row>
    <row r="323" s="13" customFormat="1">
      <c r="A323" s="13"/>
      <c r="B323" s="173"/>
      <c r="C323" s="13"/>
      <c r="D323" s="174" t="s">
        <v>130</v>
      </c>
      <c r="E323" s="175" t="s">
        <v>1</v>
      </c>
      <c r="F323" s="176" t="s">
        <v>446</v>
      </c>
      <c r="G323" s="13"/>
      <c r="H323" s="177">
        <v>43</v>
      </c>
      <c r="I323" s="13"/>
      <c r="J323" s="13"/>
      <c r="K323" s="13"/>
      <c r="L323" s="173"/>
      <c r="M323" s="178"/>
      <c r="N323" s="179"/>
      <c r="O323" s="179"/>
      <c r="P323" s="179"/>
      <c r="Q323" s="179"/>
      <c r="R323" s="179"/>
      <c r="S323" s="179"/>
      <c r="T323" s="180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175" t="s">
        <v>130</v>
      </c>
      <c r="AU323" s="175" t="s">
        <v>85</v>
      </c>
      <c r="AV323" s="13" t="s">
        <v>85</v>
      </c>
      <c r="AW323" s="13" t="s">
        <v>32</v>
      </c>
      <c r="AX323" s="13" t="s">
        <v>76</v>
      </c>
      <c r="AY323" s="175" t="s">
        <v>122</v>
      </c>
    </row>
    <row r="324" s="14" customFormat="1">
      <c r="A324" s="14"/>
      <c r="B324" s="181"/>
      <c r="C324" s="14"/>
      <c r="D324" s="174" t="s">
        <v>130</v>
      </c>
      <c r="E324" s="182" t="s">
        <v>1</v>
      </c>
      <c r="F324" s="183" t="s">
        <v>133</v>
      </c>
      <c r="G324" s="14"/>
      <c r="H324" s="184">
        <v>43</v>
      </c>
      <c r="I324" s="14"/>
      <c r="J324" s="14"/>
      <c r="K324" s="14"/>
      <c r="L324" s="181"/>
      <c r="M324" s="185"/>
      <c r="N324" s="186"/>
      <c r="O324" s="186"/>
      <c r="P324" s="186"/>
      <c r="Q324" s="186"/>
      <c r="R324" s="186"/>
      <c r="S324" s="186"/>
      <c r="T324" s="187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182" t="s">
        <v>130</v>
      </c>
      <c r="AU324" s="182" t="s">
        <v>85</v>
      </c>
      <c r="AV324" s="14" t="s">
        <v>128</v>
      </c>
      <c r="AW324" s="14" t="s">
        <v>32</v>
      </c>
      <c r="AX324" s="14" t="s">
        <v>19</v>
      </c>
      <c r="AY324" s="182" t="s">
        <v>122</v>
      </c>
    </row>
    <row r="325" s="2" customFormat="1" ht="16.5" customHeight="1">
      <c r="A325" s="30"/>
      <c r="B325" s="159"/>
      <c r="C325" s="160" t="s">
        <v>447</v>
      </c>
      <c r="D325" s="160" t="s">
        <v>124</v>
      </c>
      <c r="E325" s="161" t="s">
        <v>448</v>
      </c>
      <c r="F325" s="162" t="s">
        <v>449</v>
      </c>
      <c r="G325" s="163" t="s">
        <v>450</v>
      </c>
      <c r="H325" s="164">
        <v>51</v>
      </c>
      <c r="I325" s="165">
        <v>480</v>
      </c>
      <c r="J325" s="165">
        <f>ROUND(I325*H325,2)</f>
        <v>24480</v>
      </c>
      <c r="K325" s="166"/>
      <c r="L325" s="31"/>
      <c r="M325" s="167" t="s">
        <v>1</v>
      </c>
      <c r="N325" s="168" t="s">
        <v>41</v>
      </c>
      <c r="O325" s="169">
        <v>0.67200000000000004</v>
      </c>
      <c r="P325" s="169">
        <f>O325*H325</f>
        <v>34.272000000000006</v>
      </c>
      <c r="Q325" s="169">
        <v>0.00021000000000000001</v>
      </c>
      <c r="R325" s="169">
        <f>Q325*H325</f>
        <v>0.010710000000000001</v>
      </c>
      <c r="S325" s="169">
        <v>0</v>
      </c>
      <c r="T325" s="170">
        <f>S325*H325</f>
        <v>0</v>
      </c>
      <c r="U325" s="30"/>
      <c r="V325" s="30"/>
      <c r="W325" s="30"/>
      <c r="X325" s="30"/>
      <c r="Y325" s="30"/>
      <c r="Z325" s="30"/>
      <c r="AA325" s="30"/>
      <c r="AB325" s="30"/>
      <c r="AC325" s="30"/>
      <c r="AD325" s="30"/>
      <c r="AE325" s="30"/>
      <c r="AR325" s="171" t="s">
        <v>193</v>
      </c>
      <c r="AT325" s="171" t="s">
        <v>124</v>
      </c>
      <c r="AU325" s="171" t="s">
        <v>85</v>
      </c>
      <c r="AY325" s="17" t="s">
        <v>122</v>
      </c>
      <c r="BE325" s="172">
        <f>IF(N325="základní",J325,0)</f>
        <v>24480</v>
      </c>
      <c r="BF325" s="172">
        <f>IF(N325="snížená",J325,0)</f>
        <v>0</v>
      </c>
      <c r="BG325" s="172">
        <f>IF(N325="zákl. přenesená",J325,0)</f>
        <v>0</v>
      </c>
      <c r="BH325" s="172">
        <f>IF(N325="sníž. přenesená",J325,0)</f>
        <v>0</v>
      </c>
      <c r="BI325" s="172">
        <f>IF(N325="nulová",J325,0)</f>
        <v>0</v>
      </c>
      <c r="BJ325" s="17" t="s">
        <v>19</v>
      </c>
      <c r="BK325" s="172">
        <f>ROUND(I325*H325,2)</f>
        <v>24480</v>
      </c>
      <c r="BL325" s="17" t="s">
        <v>193</v>
      </c>
      <c r="BM325" s="171" t="s">
        <v>451</v>
      </c>
    </row>
    <row r="326" s="13" customFormat="1">
      <c r="A326" s="13"/>
      <c r="B326" s="173"/>
      <c r="C326" s="13"/>
      <c r="D326" s="174" t="s">
        <v>130</v>
      </c>
      <c r="E326" s="175" t="s">
        <v>1</v>
      </c>
      <c r="F326" s="176" t="s">
        <v>452</v>
      </c>
      <c r="G326" s="13"/>
      <c r="H326" s="177">
        <v>51</v>
      </c>
      <c r="I326" s="13"/>
      <c r="J326" s="13"/>
      <c r="K326" s="13"/>
      <c r="L326" s="173"/>
      <c r="M326" s="178"/>
      <c r="N326" s="179"/>
      <c r="O326" s="179"/>
      <c r="P326" s="179"/>
      <c r="Q326" s="179"/>
      <c r="R326" s="179"/>
      <c r="S326" s="179"/>
      <c r="T326" s="180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175" t="s">
        <v>130</v>
      </c>
      <c r="AU326" s="175" t="s">
        <v>85</v>
      </c>
      <c r="AV326" s="13" t="s">
        <v>85</v>
      </c>
      <c r="AW326" s="13" t="s">
        <v>32</v>
      </c>
      <c r="AX326" s="13" t="s">
        <v>76</v>
      </c>
      <c r="AY326" s="175" t="s">
        <v>122</v>
      </c>
    </row>
    <row r="327" s="14" customFormat="1">
      <c r="A327" s="14"/>
      <c r="B327" s="181"/>
      <c r="C327" s="14"/>
      <c r="D327" s="174" t="s">
        <v>130</v>
      </c>
      <c r="E327" s="182" t="s">
        <v>1</v>
      </c>
      <c r="F327" s="183" t="s">
        <v>133</v>
      </c>
      <c r="G327" s="14"/>
      <c r="H327" s="184">
        <v>51</v>
      </c>
      <c r="I327" s="14"/>
      <c r="J327" s="14"/>
      <c r="K327" s="14"/>
      <c r="L327" s="181"/>
      <c r="M327" s="185"/>
      <c r="N327" s="186"/>
      <c r="O327" s="186"/>
      <c r="P327" s="186"/>
      <c r="Q327" s="186"/>
      <c r="R327" s="186"/>
      <c r="S327" s="186"/>
      <c r="T327" s="187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182" t="s">
        <v>130</v>
      </c>
      <c r="AU327" s="182" t="s">
        <v>85</v>
      </c>
      <c r="AV327" s="14" t="s">
        <v>128</v>
      </c>
      <c r="AW327" s="14" t="s">
        <v>32</v>
      </c>
      <c r="AX327" s="14" t="s">
        <v>19</v>
      </c>
      <c r="AY327" s="182" t="s">
        <v>122</v>
      </c>
    </row>
    <row r="328" s="2" customFormat="1" ht="21.75" customHeight="1">
      <c r="A328" s="30"/>
      <c r="B328" s="159"/>
      <c r="C328" s="160" t="s">
        <v>453</v>
      </c>
      <c r="D328" s="160" t="s">
        <v>124</v>
      </c>
      <c r="E328" s="161" t="s">
        <v>454</v>
      </c>
      <c r="F328" s="162" t="s">
        <v>455</v>
      </c>
      <c r="G328" s="163" t="s">
        <v>450</v>
      </c>
      <c r="H328" s="164">
        <v>104</v>
      </c>
      <c r="I328" s="165">
        <v>59.299999999999997</v>
      </c>
      <c r="J328" s="165">
        <f>ROUND(I328*H328,2)</f>
        <v>6167.1999999999998</v>
      </c>
      <c r="K328" s="166"/>
      <c r="L328" s="31"/>
      <c r="M328" s="167" t="s">
        <v>1</v>
      </c>
      <c r="N328" s="168" t="s">
        <v>41</v>
      </c>
      <c r="O328" s="169">
        <v>0.14499999999999999</v>
      </c>
      <c r="P328" s="169">
        <f>O328*H328</f>
        <v>15.079999999999998</v>
      </c>
      <c r="Q328" s="169">
        <v>2.0000000000000002E-05</v>
      </c>
      <c r="R328" s="169">
        <f>Q328*H328</f>
        <v>0.0020800000000000003</v>
      </c>
      <c r="S328" s="169">
        <v>0</v>
      </c>
      <c r="T328" s="170">
        <f>S328*H328</f>
        <v>0</v>
      </c>
      <c r="U328" s="30"/>
      <c r="V328" s="30"/>
      <c r="W328" s="30"/>
      <c r="X328" s="30"/>
      <c r="Y328" s="30"/>
      <c r="Z328" s="30"/>
      <c r="AA328" s="30"/>
      <c r="AB328" s="30"/>
      <c r="AC328" s="30"/>
      <c r="AD328" s="30"/>
      <c r="AE328" s="30"/>
      <c r="AR328" s="171" t="s">
        <v>193</v>
      </c>
      <c r="AT328" s="171" t="s">
        <v>124</v>
      </c>
      <c r="AU328" s="171" t="s">
        <v>85</v>
      </c>
      <c r="AY328" s="17" t="s">
        <v>122</v>
      </c>
      <c r="BE328" s="172">
        <f>IF(N328="základní",J328,0)</f>
        <v>6167.1999999999998</v>
      </c>
      <c r="BF328" s="172">
        <f>IF(N328="snížená",J328,0)</f>
        <v>0</v>
      </c>
      <c r="BG328" s="172">
        <f>IF(N328="zákl. přenesená",J328,0)</f>
        <v>0</v>
      </c>
      <c r="BH328" s="172">
        <f>IF(N328="sníž. přenesená",J328,0)</f>
        <v>0</v>
      </c>
      <c r="BI328" s="172">
        <f>IF(N328="nulová",J328,0)</f>
        <v>0</v>
      </c>
      <c r="BJ328" s="17" t="s">
        <v>19</v>
      </c>
      <c r="BK328" s="172">
        <f>ROUND(I328*H328,2)</f>
        <v>6167.1999999999998</v>
      </c>
      <c r="BL328" s="17" t="s">
        <v>193</v>
      </c>
      <c r="BM328" s="171" t="s">
        <v>456</v>
      </c>
    </row>
    <row r="329" s="13" customFormat="1">
      <c r="A329" s="13"/>
      <c r="B329" s="173"/>
      <c r="C329" s="13"/>
      <c r="D329" s="174" t="s">
        <v>130</v>
      </c>
      <c r="E329" s="175" t="s">
        <v>1</v>
      </c>
      <c r="F329" s="176" t="s">
        <v>457</v>
      </c>
      <c r="G329" s="13"/>
      <c r="H329" s="177">
        <v>104</v>
      </c>
      <c r="I329" s="13"/>
      <c r="J329" s="13"/>
      <c r="K329" s="13"/>
      <c r="L329" s="173"/>
      <c r="M329" s="178"/>
      <c r="N329" s="179"/>
      <c r="O329" s="179"/>
      <c r="P329" s="179"/>
      <c r="Q329" s="179"/>
      <c r="R329" s="179"/>
      <c r="S329" s="179"/>
      <c r="T329" s="180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175" t="s">
        <v>130</v>
      </c>
      <c r="AU329" s="175" t="s">
        <v>85</v>
      </c>
      <c r="AV329" s="13" t="s">
        <v>85</v>
      </c>
      <c r="AW329" s="13" t="s">
        <v>32</v>
      </c>
      <c r="AX329" s="13" t="s">
        <v>76</v>
      </c>
      <c r="AY329" s="175" t="s">
        <v>122</v>
      </c>
    </row>
    <row r="330" s="14" customFormat="1">
      <c r="A330" s="14"/>
      <c r="B330" s="181"/>
      <c r="C330" s="14"/>
      <c r="D330" s="174" t="s">
        <v>130</v>
      </c>
      <c r="E330" s="182" t="s">
        <v>1</v>
      </c>
      <c r="F330" s="183" t="s">
        <v>133</v>
      </c>
      <c r="G330" s="14"/>
      <c r="H330" s="184">
        <v>104</v>
      </c>
      <c r="I330" s="14"/>
      <c r="J330" s="14"/>
      <c r="K330" s="14"/>
      <c r="L330" s="181"/>
      <c r="M330" s="185"/>
      <c r="N330" s="186"/>
      <c r="O330" s="186"/>
      <c r="P330" s="186"/>
      <c r="Q330" s="186"/>
      <c r="R330" s="186"/>
      <c r="S330" s="186"/>
      <c r="T330" s="187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182" t="s">
        <v>130</v>
      </c>
      <c r="AU330" s="182" t="s">
        <v>85</v>
      </c>
      <c r="AV330" s="14" t="s">
        <v>128</v>
      </c>
      <c r="AW330" s="14" t="s">
        <v>32</v>
      </c>
      <c r="AX330" s="14" t="s">
        <v>19</v>
      </c>
      <c r="AY330" s="182" t="s">
        <v>122</v>
      </c>
    </row>
    <row r="331" s="2" customFormat="1" ht="16.5" customHeight="1">
      <c r="A331" s="30"/>
      <c r="B331" s="159"/>
      <c r="C331" s="188" t="s">
        <v>458</v>
      </c>
      <c r="D331" s="188" t="s">
        <v>171</v>
      </c>
      <c r="E331" s="189" t="s">
        <v>459</v>
      </c>
      <c r="F331" s="190" t="s">
        <v>460</v>
      </c>
      <c r="G331" s="191" t="s">
        <v>256</v>
      </c>
      <c r="H331" s="192">
        <v>75</v>
      </c>
      <c r="I331" s="193">
        <v>255</v>
      </c>
      <c r="J331" s="193">
        <f>ROUND(I331*H331,2)</f>
        <v>19125</v>
      </c>
      <c r="K331" s="194"/>
      <c r="L331" s="195"/>
      <c r="M331" s="196" t="s">
        <v>1</v>
      </c>
      <c r="N331" s="197" t="s">
        <v>41</v>
      </c>
      <c r="O331" s="169">
        <v>0</v>
      </c>
      <c r="P331" s="169">
        <f>O331*H331</f>
        <v>0</v>
      </c>
      <c r="Q331" s="169">
        <v>0.00014999999999999999</v>
      </c>
      <c r="R331" s="169">
        <f>Q331*H331</f>
        <v>0.01125</v>
      </c>
      <c r="S331" s="169">
        <v>0</v>
      </c>
      <c r="T331" s="170">
        <f>S331*H331</f>
        <v>0</v>
      </c>
      <c r="U331" s="30"/>
      <c r="V331" s="30"/>
      <c r="W331" s="30"/>
      <c r="X331" s="30"/>
      <c r="Y331" s="30"/>
      <c r="Z331" s="30"/>
      <c r="AA331" s="30"/>
      <c r="AB331" s="30"/>
      <c r="AC331" s="30"/>
      <c r="AD331" s="30"/>
      <c r="AE331" s="30"/>
      <c r="AR331" s="171" t="s">
        <v>192</v>
      </c>
      <c r="AT331" s="171" t="s">
        <v>171</v>
      </c>
      <c r="AU331" s="171" t="s">
        <v>85</v>
      </c>
      <c r="AY331" s="17" t="s">
        <v>122</v>
      </c>
      <c r="BE331" s="172">
        <f>IF(N331="základní",J331,0)</f>
        <v>19125</v>
      </c>
      <c r="BF331" s="172">
        <f>IF(N331="snížená",J331,0)</f>
        <v>0</v>
      </c>
      <c r="BG331" s="172">
        <f>IF(N331="zákl. přenesená",J331,0)</f>
        <v>0</v>
      </c>
      <c r="BH331" s="172">
        <f>IF(N331="sníž. přenesená",J331,0)</f>
        <v>0</v>
      </c>
      <c r="BI331" s="172">
        <f>IF(N331="nulová",J331,0)</f>
        <v>0</v>
      </c>
      <c r="BJ331" s="17" t="s">
        <v>19</v>
      </c>
      <c r="BK331" s="172">
        <f>ROUND(I331*H331,2)</f>
        <v>19125</v>
      </c>
      <c r="BL331" s="17" t="s">
        <v>193</v>
      </c>
      <c r="BM331" s="171" t="s">
        <v>461</v>
      </c>
    </row>
    <row r="332" s="13" customFormat="1">
      <c r="A332" s="13"/>
      <c r="B332" s="173"/>
      <c r="C332" s="13"/>
      <c r="D332" s="174" t="s">
        <v>130</v>
      </c>
      <c r="E332" s="175" t="s">
        <v>1</v>
      </c>
      <c r="F332" s="176" t="s">
        <v>462</v>
      </c>
      <c r="G332" s="13"/>
      <c r="H332" s="177">
        <v>75</v>
      </c>
      <c r="I332" s="13"/>
      <c r="J332" s="13"/>
      <c r="K332" s="13"/>
      <c r="L332" s="173"/>
      <c r="M332" s="178"/>
      <c r="N332" s="179"/>
      <c r="O332" s="179"/>
      <c r="P332" s="179"/>
      <c r="Q332" s="179"/>
      <c r="R332" s="179"/>
      <c r="S332" s="179"/>
      <c r="T332" s="180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175" t="s">
        <v>130</v>
      </c>
      <c r="AU332" s="175" t="s">
        <v>85</v>
      </c>
      <c r="AV332" s="13" t="s">
        <v>85</v>
      </c>
      <c r="AW332" s="13" t="s">
        <v>32</v>
      </c>
      <c r="AX332" s="13" t="s">
        <v>76</v>
      </c>
      <c r="AY332" s="175" t="s">
        <v>122</v>
      </c>
    </row>
    <row r="333" s="14" customFormat="1">
      <c r="A333" s="14"/>
      <c r="B333" s="181"/>
      <c r="C333" s="14"/>
      <c r="D333" s="174" t="s">
        <v>130</v>
      </c>
      <c r="E333" s="182" t="s">
        <v>1</v>
      </c>
      <c r="F333" s="183" t="s">
        <v>133</v>
      </c>
      <c r="G333" s="14"/>
      <c r="H333" s="184">
        <v>75</v>
      </c>
      <c r="I333" s="14"/>
      <c r="J333" s="14"/>
      <c r="K333" s="14"/>
      <c r="L333" s="181"/>
      <c r="M333" s="185"/>
      <c r="N333" s="186"/>
      <c r="O333" s="186"/>
      <c r="P333" s="186"/>
      <c r="Q333" s="186"/>
      <c r="R333" s="186"/>
      <c r="S333" s="186"/>
      <c r="T333" s="187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182" t="s">
        <v>130</v>
      </c>
      <c r="AU333" s="182" t="s">
        <v>85</v>
      </c>
      <c r="AV333" s="14" t="s">
        <v>128</v>
      </c>
      <c r="AW333" s="14" t="s">
        <v>32</v>
      </c>
      <c r="AX333" s="14" t="s">
        <v>19</v>
      </c>
      <c r="AY333" s="182" t="s">
        <v>122</v>
      </c>
    </row>
    <row r="334" s="2" customFormat="1" ht="16.5" customHeight="1">
      <c r="A334" s="30"/>
      <c r="B334" s="159"/>
      <c r="C334" s="188" t="s">
        <v>463</v>
      </c>
      <c r="D334" s="188" t="s">
        <v>171</v>
      </c>
      <c r="E334" s="189" t="s">
        <v>464</v>
      </c>
      <c r="F334" s="190" t="s">
        <v>465</v>
      </c>
      <c r="G334" s="191" t="s">
        <v>256</v>
      </c>
      <c r="H334" s="192">
        <v>26</v>
      </c>
      <c r="I334" s="193">
        <v>609</v>
      </c>
      <c r="J334" s="193">
        <f>ROUND(I334*H334,2)</f>
        <v>15834</v>
      </c>
      <c r="K334" s="194"/>
      <c r="L334" s="195"/>
      <c r="M334" s="196" t="s">
        <v>1</v>
      </c>
      <c r="N334" s="197" t="s">
        <v>41</v>
      </c>
      <c r="O334" s="169">
        <v>0</v>
      </c>
      <c r="P334" s="169">
        <f>O334*H334</f>
        <v>0</v>
      </c>
      <c r="Q334" s="169">
        <v>0.001</v>
      </c>
      <c r="R334" s="169">
        <f>Q334*H334</f>
        <v>0.026000000000000002</v>
      </c>
      <c r="S334" s="169">
        <v>0</v>
      </c>
      <c r="T334" s="170">
        <f>S334*H334</f>
        <v>0</v>
      </c>
      <c r="U334" s="30"/>
      <c r="V334" s="30"/>
      <c r="W334" s="30"/>
      <c r="X334" s="30"/>
      <c r="Y334" s="30"/>
      <c r="Z334" s="30"/>
      <c r="AA334" s="30"/>
      <c r="AB334" s="30"/>
      <c r="AC334" s="30"/>
      <c r="AD334" s="30"/>
      <c r="AE334" s="30"/>
      <c r="AR334" s="171" t="s">
        <v>192</v>
      </c>
      <c r="AT334" s="171" t="s">
        <v>171</v>
      </c>
      <c r="AU334" s="171" t="s">
        <v>85</v>
      </c>
      <c r="AY334" s="17" t="s">
        <v>122</v>
      </c>
      <c r="BE334" s="172">
        <f>IF(N334="základní",J334,0)</f>
        <v>15834</v>
      </c>
      <c r="BF334" s="172">
        <f>IF(N334="snížená",J334,0)</f>
        <v>0</v>
      </c>
      <c r="BG334" s="172">
        <f>IF(N334="zákl. přenesená",J334,0)</f>
        <v>0</v>
      </c>
      <c r="BH334" s="172">
        <f>IF(N334="sníž. přenesená",J334,0)</f>
        <v>0</v>
      </c>
      <c r="BI334" s="172">
        <f>IF(N334="nulová",J334,0)</f>
        <v>0</v>
      </c>
      <c r="BJ334" s="17" t="s">
        <v>19</v>
      </c>
      <c r="BK334" s="172">
        <f>ROUND(I334*H334,2)</f>
        <v>15834</v>
      </c>
      <c r="BL334" s="17" t="s">
        <v>193</v>
      </c>
      <c r="BM334" s="171" t="s">
        <v>466</v>
      </c>
    </row>
    <row r="335" s="13" customFormat="1">
      <c r="A335" s="13"/>
      <c r="B335" s="173"/>
      <c r="C335" s="13"/>
      <c r="D335" s="174" t="s">
        <v>130</v>
      </c>
      <c r="E335" s="175" t="s">
        <v>1</v>
      </c>
      <c r="F335" s="176" t="s">
        <v>467</v>
      </c>
      <c r="G335" s="13"/>
      <c r="H335" s="177">
        <v>26</v>
      </c>
      <c r="I335" s="13"/>
      <c r="J335" s="13"/>
      <c r="K335" s="13"/>
      <c r="L335" s="173"/>
      <c r="M335" s="178"/>
      <c r="N335" s="179"/>
      <c r="O335" s="179"/>
      <c r="P335" s="179"/>
      <c r="Q335" s="179"/>
      <c r="R335" s="179"/>
      <c r="S335" s="179"/>
      <c r="T335" s="180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175" t="s">
        <v>130</v>
      </c>
      <c r="AU335" s="175" t="s">
        <v>85</v>
      </c>
      <c r="AV335" s="13" t="s">
        <v>85</v>
      </c>
      <c r="AW335" s="13" t="s">
        <v>32</v>
      </c>
      <c r="AX335" s="13" t="s">
        <v>76</v>
      </c>
      <c r="AY335" s="175" t="s">
        <v>122</v>
      </c>
    </row>
    <row r="336" s="14" customFormat="1">
      <c r="A336" s="14"/>
      <c r="B336" s="181"/>
      <c r="C336" s="14"/>
      <c r="D336" s="174" t="s">
        <v>130</v>
      </c>
      <c r="E336" s="182" t="s">
        <v>1</v>
      </c>
      <c r="F336" s="183" t="s">
        <v>133</v>
      </c>
      <c r="G336" s="14"/>
      <c r="H336" s="184">
        <v>26</v>
      </c>
      <c r="I336" s="14"/>
      <c r="J336" s="14"/>
      <c r="K336" s="14"/>
      <c r="L336" s="181"/>
      <c r="M336" s="185"/>
      <c r="N336" s="186"/>
      <c r="O336" s="186"/>
      <c r="P336" s="186"/>
      <c r="Q336" s="186"/>
      <c r="R336" s="186"/>
      <c r="S336" s="186"/>
      <c r="T336" s="187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182" t="s">
        <v>130</v>
      </c>
      <c r="AU336" s="182" t="s">
        <v>85</v>
      </c>
      <c r="AV336" s="14" t="s">
        <v>128</v>
      </c>
      <c r="AW336" s="14" t="s">
        <v>32</v>
      </c>
      <c r="AX336" s="14" t="s">
        <v>19</v>
      </c>
      <c r="AY336" s="182" t="s">
        <v>122</v>
      </c>
    </row>
    <row r="337" s="2" customFormat="1" ht="21.75" customHeight="1">
      <c r="A337" s="30"/>
      <c r="B337" s="159"/>
      <c r="C337" s="188" t="s">
        <v>468</v>
      </c>
      <c r="D337" s="188" t="s">
        <v>171</v>
      </c>
      <c r="E337" s="189" t="s">
        <v>469</v>
      </c>
      <c r="F337" s="190" t="s">
        <v>470</v>
      </c>
      <c r="G337" s="191" t="s">
        <v>256</v>
      </c>
      <c r="H337" s="192">
        <v>1</v>
      </c>
      <c r="I337" s="193">
        <v>193</v>
      </c>
      <c r="J337" s="193">
        <f>ROUND(I337*H337,2)</f>
        <v>193</v>
      </c>
      <c r="K337" s="194"/>
      <c r="L337" s="195"/>
      <c r="M337" s="196" t="s">
        <v>1</v>
      </c>
      <c r="N337" s="197" t="s">
        <v>41</v>
      </c>
      <c r="O337" s="169">
        <v>0</v>
      </c>
      <c r="P337" s="169">
        <f>O337*H337</f>
        <v>0</v>
      </c>
      <c r="Q337" s="169">
        <v>0.00020000000000000001</v>
      </c>
      <c r="R337" s="169">
        <f>Q337*H337</f>
        <v>0.00020000000000000001</v>
      </c>
      <c r="S337" s="169">
        <v>0</v>
      </c>
      <c r="T337" s="170">
        <f>S337*H337</f>
        <v>0</v>
      </c>
      <c r="U337" s="30"/>
      <c r="V337" s="30"/>
      <c r="W337" s="30"/>
      <c r="X337" s="30"/>
      <c r="Y337" s="30"/>
      <c r="Z337" s="30"/>
      <c r="AA337" s="30"/>
      <c r="AB337" s="30"/>
      <c r="AC337" s="30"/>
      <c r="AD337" s="30"/>
      <c r="AE337" s="30"/>
      <c r="AR337" s="171" t="s">
        <v>192</v>
      </c>
      <c r="AT337" s="171" t="s">
        <v>171</v>
      </c>
      <c r="AU337" s="171" t="s">
        <v>85</v>
      </c>
      <c r="AY337" s="17" t="s">
        <v>122</v>
      </c>
      <c r="BE337" s="172">
        <f>IF(N337="základní",J337,0)</f>
        <v>193</v>
      </c>
      <c r="BF337" s="172">
        <f>IF(N337="snížená",J337,0)</f>
        <v>0</v>
      </c>
      <c r="BG337" s="172">
        <f>IF(N337="zákl. přenesená",J337,0)</f>
        <v>0</v>
      </c>
      <c r="BH337" s="172">
        <f>IF(N337="sníž. přenesená",J337,0)</f>
        <v>0</v>
      </c>
      <c r="BI337" s="172">
        <f>IF(N337="nulová",J337,0)</f>
        <v>0</v>
      </c>
      <c r="BJ337" s="17" t="s">
        <v>19</v>
      </c>
      <c r="BK337" s="172">
        <f>ROUND(I337*H337,2)</f>
        <v>193</v>
      </c>
      <c r="BL337" s="17" t="s">
        <v>193</v>
      </c>
      <c r="BM337" s="171" t="s">
        <v>471</v>
      </c>
    </row>
    <row r="338" s="13" customFormat="1">
      <c r="A338" s="13"/>
      <c r="B338" s="173"/>
      <c r="C338" s="13"/>
      <c r="D338" s="174" t="s">
        <v>130</v>
      </c>
      <c r="E338" s="175" t="s">
        <v>1</v>
      </c>
      <c r="F338" s="176" t="s">
        <v>472</v>
      </c>
      <c r="G338" s="13"/>
      <c r="H338" s="177">
        <v>1</v>
      </c>
      <c r="I338" s="13"/>
      <c r="J338" s="13"/>
      <c r="K338" s="13"/>
      <c r="L338" s="173"/>
      <c r="M338" s="178"/>
      <c r="N338" s="179"/>
      <c r="O338" s="179"/>
      <c r="P338" s="179"/>
      <c r="Q338" s="179"/>
      <c r="R338" s="179"/>
      <c r="S338" s="179"/>
      <c r="T338" s="180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175" t="s">
        <v>130</v>
      </c>
      <c r="AU338" s="175" t="s">
        <v>85</v>
      </c>
      <c r="AV338" s="13" t="s">
        <v>85</v>
      </c>
      <c r="AW338" s="13" t="s">
        <v>32</v>
      </c>
      <c r="AX338" s="13" t="s">
        <v>76</v>
      </c>
      <c r="AY338" s="175" t="s">
        <v>122</v>
      </c>
    </row>
    <row r="339" s="14" customFormat="1">
      <c r="A339" s="14"/>
      <c r="B339" s="181"/>
      <c r="C339" s="14"/>
      <c r="D339" s="174" t="s">
        <v>130</v>
      </c>
      <c r="E339" s="182" t="s">
        <v>1</v>
      </c>
      <c r="F339" s="183" t="s">
        <v>133</v>
      </c>
      <c r="G339" s="14"/>
      <c r="H339" s="184">
        <v>1</v>
      </c>
      <c r="I339" s="14"/>
      <c r="J339" s="14"/>
      <c r="K339" s="14"/>
      <c r="L339" s="181"/>
      <c r="M339" s="185"/>
      <c r="N339" s="186"/>
      <c r="O339" s="186"/>
      <c r="P339" s="186"/>
      <c r="Q339" s="186"/>
      <c r="R339" s="186"/>
      <c r="S339" s="186"/>
      <c r="T339" s="187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182" t="s">
        <v>130</v>
      </c>
      <c r="AU339" s="182" t="s">
        <v>85</v>
      </c>
      <c r="AV339" s="14" t="s">
        <v>128</v>
      </c>
      <c r="AW339" s="14" t="s">
        <v>32</v>
      </c>
      <c r="AX339" s="14" t="s">
        <v>19</v>
      </c>
      <c r="AY339" s="182" t="s">
        <v>122</v>
      </c>
    </row>
    <row r="340" s="2" customFormat="1" ht="21.75" customHeight="1">
      <c r="A340" s="30"/>
      <c r="B340" s="159"/>
      <c r="C340" s="188" t="s">
        <v>473</v>
      </c>
      <c r="D340" s="188" t="s">
        <v>171</v>
      </c>
      <c r="E340" s="189" t="s">
        <v>474</v>
      </c>
      <c r="F340" s="190" t="s">
        <v>475</v>
      </c>
      <c r="G340" s="191" t="s">
        <v>256</v>
      </c>
      <c r="H340" s="192">
        <v>2</v>
      </c>
      <c r="I340" s="193">
        <v>2308</v>
      </c>
      <c r="J340" s="193">
        <f>ROUND(I340*H340,2)</f>
        <v>4616</v>
      </c>
      <c r="K340" s="194"/>
      <c r="L340" s="195"/>
      <c r="M340" s="196" t="s">
        <v>1</v>
      </c>
      <c r="N340" s="197" t="s">
        <v>41</v>
      </c>
      <c r="O340" s="169">
        <v>0</v>
      </c>
      <c r="P340" s="169">
        <f>O340*H340</f>
        <v>0</v>
      </c>
      <c r="Q340" s="169">
        <v>0.00080000000000000004</v>
      </c>
      <c r="R340" s="169">
        <f>Q340*H340</f>
        <v>0.0016000000000000001</v>
      </c>
      <c r="S340" s="169">
        <v>0</v>
      </c>
      <c r="T340" s="170">
        <f>S340*H340</f>
        <v>0</v>
      </c>
      <c r="U340" s="30"/>
      <c r="V340" s="30"/>
      <c r="W340" s="30"/>
      <c r="X340" s="30"/>
      <c r="Y340" s="30"/>
      <c r="Z340" s="30"/>
      <c r="AA340" s="30"/>
      <c r="AB340" s="30"/>
      <c r="AC340" s="30"/>
      <c r="AD340" s="30"/>
      <c r="AE340" s="30"/>
      <c r="AR340" s="171" t="s">
        <v>192</v>
      </c>
      <c r="AT340" s="171" t="s">
        <v>171</v>
      </c>
      <c r="AU340" s="171" t="s">
        <v>85</v>
      </c>
      <c r="AY340" s="17" t="s">
        <v>122</v>
      </c>
      <c r="BE340" s="172">
        <f>IF(N340="základní",J340,0)</f>
        <v>4616</v>
      </c>
      <c r="BF340" s="172">
        <f>IF(N340="snížená",J340,0)</f>
        <v>0</v>
      </c>
      <c r="BG340" s="172">
        <f>IF(N340="zákl. přenesená",J340,0)</f>
        <v>0</v>
      </c>
      <c r="BH340" s="172">
        <f>IF(N340="sníž. přenesená",J340,0)</f>
        <v>0</v>
      </c>
      <c r="BI340" s="172">
        <f>IF(N340="nulová",J340,0)</f>
        <v>0</v>
      </c>
      <c r="BJ340" s="17" t="s">
        <v>19</v>
      </c>
      <c r="BK340" s="172">
        <f>ROUND(I340*H340,2)</f>
        <v>4616</v>
      </c>
      <c r="BL340" s="17" t="s">
        <v>193</v>
      </c>
      <c r="BM340" s="171" t="s">
        <v>476</v>
      </c>
    </row>
    <row r="341" s="13" customFormat="1">
      <c r="A341" s="13"/>
      <c r="B341" s="173"/>
      <c r="C341" s="13"/>
      <c r="D341" s="174" t="s">
        <v>130</v>
      </c>
      <c r="E341" s="175" t="s">
        <v>1</v>
      </c>
      <c r="F341" s="176" t="s">
        <v>477</v>
      </c>
      <c r="G341" s="13"/>
      <c r="H341" s="177">
        <v>2</v>
      </c>
      <c r="I341" s="13"/>
      <c r="J341" s="13"/>
      <c r="K341" s="13"/>
      <c r="L341" s="173"/>
      <c r="M341" s="178"/>
      <c r="N341" s="179"/>
      <c r="O341" s="179"/>
      <c r="P341" s="179"/>
      <c r="Q341" s="179"/>
      <c r="R341" s="179"/>
      <c r="S341" s="179"/>
      <c r="T341" s="180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175" t="s">
        <v>130</v>
      </c>
      <c r="AU341" s="175" t="s">
        <v>85</v>
      </c>
      <c r="AV341" s="13" t="s">
        <v>85</v>
      </c>
      <c r="AW341" s="13" t="s">
        <v>32</v>
      </c>
      <c r="AX341" s="13" t="s">
        <v>76</v>
      </c>
      <c r="AY341" s="175" t="s">
        <v>122</v>
      </c>
    </row>
    <row r="342" s="14" customFormat="1">
      <c r="A342" s="14"/>
      <c r="B342" s="181"/>
      <c r="C342" s="14"/>
      <c r="D342" s="174" t="s">
        <v>130</v>
      </c>
      <c r="E342" s="182" t="s">
        <v>1</v>
      </c>
      <c r="F342" s="183" t="s">
        <v>133</v>
      </c>
      <c r="G342" s="14"/>
      <c r="H342" s="184">
        <v>2</v>
      </c>
      <c r="I342" s="14"/>
      <c r="J342" s="14"/>
      <c r="K342" s="14"/>
      <c r="L342" s="181"/>
      <c r="M342" s="185"/>
      <c r="N342" s="186"/>
      <c r="O342" s="186"/>
      <c r="P342" s="186"/>
      <c r="Q342" s="186"/>
      <c r="R342" s="186"/>
      <c r="S342" s="186"/>
      <c r="T342" s="187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182" t="s">
        <v>130</v>
      </c>
      <c r="AU342" s="182" t="s">
        <v>85</v>
      </c>
      <c r="AV342" s="14" t="s">
        <v>128</v>
      </c>
      <c r="AW342" s="14" t="s">
        <v>32</v>
      </c>
      <c r="AX342" s="14" t="s">
        <v>19</v>
      </c>
      <c r="AY342" s="182" t="s">
        <v>122</v>
      </c>
    </row>
    <row r="343" s="2" customFormat="1" ht="21.75" customHeight="1">
      <c r="A343" s="30"/>
      <c r="B343" s="159"/>
      <c r="C343" s="160" t="s">
        <v>478</v>
      </c>
      <c r="D343" s="160" t="s">
        <v>124</v>
      </c>
      <c r="E343" s="161" t="s">
        <v>479</v>
      </c>
      <c r="F343" s="162" t="s">
        <v>480</v>
      </c>
      <c r="G343" s="163" t="s">
        <v>256</v>
      </c>
      <c r="H343" s="164">
        <v>12</v>
      </c>
      <c r="I343" s="165">
        <v>219</v>
      </c>
      <c r="J343" s="165">
        <f>ROUND(I343*H343,2)</f>
        <v>2628</v>
      </c>
      <c r="K343" s="166"/>
      <c r="L343" s="31"/>
      <c r="M343" s="167" t="s">
        <v>1</v>
      </c>
      <c r="N343" s="168" t="s">
        <v>41</v>
      </c>
      <c r="O343" s="169">
        <v>0.083000000000000004</v>
      </c>
      <c r="P343" s="169">
        <f>O343*H343</f>
        <v>0.996</v>
      </c>
      <c r="Q343" s="169">
        <v>0.00022000000000000001</v>
      </c>
      <c r="R343" s="169">
        <f>Q343*H343</f>
        <v>0.00264</v>
      </c>
      <c r="S343" s="169">
        <v>0</v>
      </c>
      <c r="T343" s="170">
        <f>S343*H343</f>
        <v>0</v>
      </c>
      <c r="U343" s="30"/>
      <c r="V343" s="30"/>
      <c r="W343" s="30"/>
      <c r="X343" s="30"/>
      <c r="Y343" s="30"/>
      <c r="Z343" s="30"/>
      <c r="AA343" s="30"/>
      <c r="AB343" s="30"/>
      <c r="AC343" s="30"/>
      <c r="AD343" s="30"/>
      <c r="AE343" s="30"/>
      <c r="AR343" s="171" t="s">
        <v>193</v>
      </c>
      <c r="AT343" s="171" t="s">
        <v>124</v>
      </c>
      <c r="AU343" s="171" t="s">
        <v>85</v>
      </c>
      <c r="AY343" s="17" t="s">
        <v>122</v>
      </c>
      <c r="BE343" s="172">
        <f>IF(N343="základní",J343,0)</f>
        <v>2628</v>
      </c>
      <c r="BF343" s="172">
        <f>IF(N343="snížená",J343,0)</f>
        <v>0</v>
      </c>
      <c r="BG343" s="172">
        <f>IF(N343="zákl. přenesená",J343,0)</f>
        <v>0</v>
      </c>
      <c r="BH343" s="172">
        <f>IF(N343="sníž. přenesená",J343,0)</f>
        <v>0</v>
      </c>
      <c r="BI343" s="172">
        <f>IF(N343="nulová",J343,0)</f>
        <v>0</v>
      </c>
      <c r="BJ343" s="17" t="s">
        <v>19</v>
      </c>
      <c r="BK343" s="172">
        <f>ROUND(I343*H343,2)</f>
        <v>2628</v>
      </c>
      <c r="BL343" s="17" t="s">
        <v>193</v>
      </c>
      <c r="BM343" s="171" t="s">
        <v>481</v>
      </c>
    </row>
    <row r="344" s="13" customFormat="1">
      <c r="A344" s="13"/>
      <c r="B344" s="173"/>
      <c r="C344" s="13"/>
      <c r="D344" s="174" t="s">
        <v>130</v>
      </c>
      <c r="E344" s="175" t="s">
        <v>1</v>
      </c>
      <c r="F344" s="176" t="s">
        <v>482</v>
      </c>
      <c r="G344" s="13"/>
      <c r="H344" s="177">
        <v>12</v>
      </c>
      <c r="I344" s="13"/>
      <c r="J344" s="13"/>
      <c r="K344" s="13"/>
      <c r="L344" s="173"/>
      <c r="M344" s="178"/>
      <c r="N344" s="179"/>
      <c r="O344" s="179"/>
      <c r="P344" s="179"/>
      <c r="Q344" s="179"/>
      <c r="R344" s="179"/>
      <c r="S344" s="179"/>
      <c r="T344" s="180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175" t="s">
        <v>130</v>
      </c>
      <c r="AU344" s="175" t="s">
        <v>85</v>
      </c>
      <c r="AV344" s="13" t="s">
        <v>85</v>
      </c>
      <c r="AW344" s="13" t="s">
        <v>32</v>
      </c>
      <c r="AX344" s="13" t="s">
        <v>76</v>
      </c>
      <c r="AY344" s="175" t="s">
        <v>122</v>
      </c>
    </row>
    <row r="345" s="14" customFormat="1">
      <c r="A345" s="14"/>
      <c r="B345" s="181"/>
      <c r="C345" s="14"/>
      <c r="D345" s="174" t="s">
        <v>130</v>
      </c>
      <c r="E345" s="182" t="s">
        <v>1</v>
      </c>
      <c r="F345" s="183" t="s">
        <v>133</v>
      </c>
      <c r="G345" s="14"/>
      <c r="H345" s="184">
        <v>12</v>
      </c>
      <c r="I345" s="14"/>
      <c r="J345" s="14"/>
      <c r="K345" s="14"/>
      <c r="L345" s="181"/>
      <c r="M345" s="185"/>
      <c r="N345" s="186"/>
      <c r="O345" s="186"/>
      <c r="P345" s="186"/>
      <c r="Q345" s="186"/>
      <c r="R345" s="186"/>
      <c r="S345" s="186"/>
      <c r="T345" s="187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182" t="s">
        <v>130</v>
      </c>
      <c r="AU345" s="182" t="s">
        <v>85</v>
      </c>
      <c r="AV345" s="14" t="s">
        <v>128</v>
      </c>
      <c r="AW345" s="14" t="s">
        <v>32</v>
      </c>
      <c r="AX345" s="14" t="s">
        <v>19</v>
      </c>
      <c r="AY345" s="182" t="s">
        <v>122</v>
      </c>
    </row>
    <row r="346" s="2" customFormat="1" ht="21.75" customHeight="1">
      <c r="A346" s="30"/>
      <c r="B346" s="159"/>
      <c r="C346" s="160" t="s">
        <v>483</v>
      </c>
      <c r="D346" s="160" t="s">
        <v>124</v>
      </c>
      <c r="E346" s="161" t="s">
        <v>484</v>
      </c>
      <c r="F346" s="162" t="s">
        <v>485</v>
      </c>
      <c r="G346" s="163" t="s">
        <v>256</v>
      </c>
      <c r="H346" s="164">
        <v>1</v>
      </c>
      <c r="I346" s="165">
        <v>542</v>
      </c>
      <c r="J346" s="165">
        <f>ROUND(I346*H346,2)</f>
        <v>542</v>
      </c>
      <c r="K346" s="166"/>
      <c r="L346" s="31"/>
      <c r="M346" s="167" t="s">
        <v>1</v>
      </c>
      <c r="N346" s="168" t="s">
        <v>41</v>
      </c>
      <c r="O346" s="169">
        <v>0.26900000000000002</v>
      </c>
      <c r="P346" s="169">
        <f>O346*H346</f>
        <v>0.26900000000000002</v>
      </c>
      <c r="Q346" s="169">
        <v>0.00036000000000000002</v>
      </c>
      <c r="R346" s="169">
        <f>Q346*H346</f>
        <v>0.00036000000000000002</v>
      </c>
      <c r="S346" s="169">
        <v>0</v>
      </c>
      <c r="T346" s="170">
        <f>S346*H346</f>
        <v>0</v>
      </c>
      <c r="U346" s="30"/>
      <c r="V346" s="30"/>
      <c r="W346" s="30"/>
      <c r="X346" s="30"/>
      <c r="Y346" s="30"/>
      <c r="Z346" s="30"/>
      <c r="AA346" s="30"/>
      <c r="AB346" s="30"/>
      <c r="AC346" s="30"/>
      <c r="AD346" s="30"/>
      <c r="AE346" s="30"/>
      <c r="AR346" s="171" t="s">
        <v>193</v>
      </c>
      <c r="AT346" s="171" t="s">
        <v>124</v>
      </c>
      <c r="AU346" s="171" t="s">
        <v>85</v>
      </c>
      <c r="AY346" s="17" t="s">
        <v>122</v>
      </c>
      <c r="BE346" s="172">
        <f>IF(N346="základní",J346,0)</f>
        <v>542</v>
      </c>
      <c r="BF346" s="172">
        <f>IF(N346="snížená",J346,0)</f>
        <v>0</v>
      </c>
      <c r="BG346" s="172">
        <f>IF(N346="zákl. přenesená",J346,0)</f>
        <v>0</v>
      </c>
      <c r="BH346" s="172">
        <f>IF(N346="sníž. přenesená",J346,0)</f>
        <v>0</v>
      </c>
      <c r="BI346" s="172">
        <f>IF(N346="nulová",J346,0)</f>
        <v>0</v>
      </c>
      <c r="BJ346" s="17" t="s">
        <v>19</v>
      </c>
      <c r="BK346" s="172">
        <f>ROUND(I346*H346,2)</f>
        <v>542</v>
      </c>
      <c r="BL346" s="17" t="s">
        <v>193</v>
      </c>
      <c r="BM346" s="171" t="s">
        <v>486</v>
      </c>
    </row>
    <row r="347" s="13" customFormat="1">
      <c r="A347" s="13"/>
      <c r="B347" s="173"/>
      <c r="C347" s="13"/>
      <c r="D347" s="174" t="s">
        <v>130</v>
      </c>
      <c r="E347" s="175" t="s">
        <v>1</v>
      </c>
      <c r="F347" s="176" t="s">
        <v>487</v>
      </c>
      <c r="G347" s="13"/>
      <c r="H347" s="177">
        <v>1</v>
      </c>
      <c r="I347" s="13"/>
      <c r="J347" s="13"/>
      <c r="K347" s="13"/>
      <c r="L347" s="173"/>
      <c r="M347" s="178"/>
      <c r="N347" s="179"/>
      <c r="O347" s="179"/>
      <c r="P347" s="179"/>
      <c r="Q347" s="179"/>
      <c r="R347" s="179"/>
      <c r="S347" s="179"/>
      <c r="T347" s="180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175" t="s">
        <v>130</v>
      </c>
      <c r="AU347" s="175" t="s">
        <v>85</v>
      </c>
      <c r="AV347" s="13" t="s">
        <v>85</v>
      </c>
      <c r="AW347" s="13" t="s">
        <v>32</v>
      </c>
      <c r="AX347" s="13" t="s">
        <v>76</v>
      </c>
      <c r="AY347" s="175" t="s">
        <v>122</v>
      </c>
    </row>
    <row r="348" s="14" customFormat="1">
      <c r="A348" s="14"/>
      <c r="B348" s="181"/>
      <c r="C348" s="14"/>
      <c r="D348" s="174" t="s">
        <v>130</v>
      </c>
      <c r="E348" s="182" t="s">
        <v>1</v>
      </c>
      <c r="F348" s="183" t="s">
        <v>133</v>
      </c>
      <c r="G348" s="14"/>
      <c r="H348" s="184">
        <v>1</v>
      </c>
      <c r="I348" s="14"/>
      <c r="J348" s="14"/>
      <c r="K348" s="14"/>
      <c r="L348" s="181"/>
      <c r="M348" s="185"/>
      <c r="N348" s="186"/>
      <c r="O348" s="186"/>
      <c r="P348" s="186"/>
      <c r="Q348" s="186"/>
      <c r="R348" s="186"/>
      <c r="S348" s="186"/>
      <c r="T348" s="187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182" t="s">
        <v>130</v>
      </c>
      <c r="AU348" s="182" t="s">
        <v>85</v>
      </c>
      <c r="AV348" s="14" t="s">
        <v>128</v>
      </c>
      <c r="AW348" s="14" t="s">
        <v>32</v>
      </c>
      <c r="AX348" s="14" t="s">
        <v>19</v>
      </c>
      <c r="AY348" s="182" t="s">
        <v>122</v>
      </c>
    </row>
    <row r="349" s="2" customFormat="1" ht="21.75" customHeight="1">
      <c r="A349" s="30"/>
      <c r="B349" s="159"/>
      <c r="C349" s="160" t="s">
        <v>488</v>
      </c>
      <c r="D349" s="160" t="s">
        <v>124</v>
      </c>
      <c r="E349" s="161" t="s">
        <v>489</v>
      </c>
      <c r="F349" s="162" t="s">
        <v>490</v>
      </c>
      <c r="G349" s="163" t="s">
        <v>256</v>
      </c>
      <c r="H349" s="164">
        <v>1</v>
      </c>
      <c r="I349" s="165">
        <v>1010</v>
      </c>
      <c r="J349" s="165">
        <f>ROUND(I349*H349,2)</f>
        <v>1010</v>
      </c>
      <c r="K349" s="166"/>
      <c r="L349" s="31"/>
      <c r="M349" s="167" t="s">
        <v>1</v>
      </c>
      <c r="N349" s="168" t="s">
        <v>41</v>
      </c>
      <c r="O349" s="169">
        <v>0.42399999999999999</v>
      </c>
      <c r="P349" s="169">
        <f>O349*H349</f>
        <v>0.42399999999999999</v>
      </c>
      <c r="Q349" s="169">
        <v>0.00076000000000000004</v>
      </c>
      <c r="R349" s="169">
        <f>Q349*H349</f>
        <v>0.00076000000000000004</v>
      </c>
      <c r="S349" s="169">
        <v>0</v>
      </c>
      <c r="T349" s="170">
        <f>S349*H349</f>
        <v>0</v>
      </c>
      <c r="U349" s="30"/>
      <c r="V349" s="30"/>
      <c r="W349" s="30"/>
      <c r="X349" s="30"/>
      <c r="Y349" s="30"/>
      <c r="Z349" s="30"/>
      <c r="AA349" s="30"/>
      <c r="AB349" s="30"/>
      <c r="AC349" s="30"/>
      <c r="AD349" s="30"/>
      <c r="AE349" s="30"/>
      <c r="AR349" s="171" t="s">
        <v>193</v>
      </c>
      <c r="AT349" s="171" t="s">
        <v>124</v>
      </c>
      <c r="AU349" s="171" t="s">
        <v>85</v>
      </c>
      <c r="AY349" s="17" t="s">
        <v>122</v>
      </c>
      <c r="BE349" s="172">
        <f>IF(N349="základní",J349,0)</f>
        <v>1010</v>
      </c>
      <c r="BF349" s="172">
        <f>IF(N349="snížená",J349,0)</f>
        <v>0</v>
      </c>
      <c r="BG349" s="172">
        <f>IF(N349="zákl. přenesená",J349,0)</f>
        <v>0</v>
      </c>
      <c r="BH349" s="172">
        <f>IF(N349="sníž. přenesená",J349,0)</f>
        <v>0</v>
      </c>
      <c r="BI349" s="172">
        <f>IF(N349="nulová",J349,0)</f>
        <v>0</v>
      </c>
      <c r="BJ349" s="17" t="s">
        <v>19</v>
      </c>
      <c r="BK349" s="172">
        <f>ROUND(I349*H349,2)</f>
        <v>1010</v>
      </c>
      <c r="BL349" s="17" t="s">
        <v>193</v>
      </c>
      <c r="BM349" s="171" t="s">
        <v>491</v>
      </c>
    </row>
    <row r="350" s="13" customFormat="1">
      <c r="A350" s="13"/>
      <c r="B350" s="173"/>
      <c r="C350" s="13"/>
      <c r="D350" s="174" t="s">
        <v>130</v>
      </c>
      <c r="E350" s="175" t="s">
        <v>1</v>
      </c>
      <c r="F350" s="176" t="s">
        <v>487</v>
      </c>
      <c r="G350" s="13"/>
      <c r="H350" s="177">
        <v>1</v>
      </c>
      <c r="I350" s="13"/>
      <c r="J350" s="13"/>
      <c r="K350" s="13"/>
      <c r="L350" s="173"/>
      <c r="M350" s="178"/>
      <c r="N350" s="179"/>
      <c r="O350" s="179"/>
      <c r="P350" s="179"/>
      <c r="Q350" s="179"/>
      <c r="R350" s="179"/>
      <c r="S350" s="179"/>
      <c r="T350" s="180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175" t="s">
        <v>130</v>
      </c>
      <c r="AU350" s="175" t="s">
        <v>85</v>
      </c>
      <c r="AV350" s="13" t="s">
        <v>85</v>
      </c>
      <c r="AW350" s="13" t="s">
        <v>32</v>
      </c>
      <c r="AX350" s="13" t="s">
        <v>76</v>
      </c>
      <c r="AY350" s="175" t="s">
        <v>122</v>
      </c>
    </row>
    <row r="351" s="14" customFormat="1">
      <c r="A351" s="14"/>
      <c r="B351" s="181"/>
      <c r="C351" s="14"/>
      <c r="D351" s="174" t="s">
        <v>130</v>
      </c>
      <c r="E351" s="182" t="s">
        <v>1</v>
      </c>
      <c r="F351" s="183" t="s">
        <v>133</v>
      </c>
      <c r="G351" s="14"/>
      <c r="H351" s="184">
        <v>1</v>
      </c>
      <c r="I351" s="14"/>
      <c r="J351" s="14"/>
      <c r="K351" s="14"/>
      <c r="L351" s="181"/>
      <c r="M351" s="185"/>
      <c r="N351" s="186"/>
      <c r="O351" s="186"/>
      <c r="P351" s="186"/>
      <c r="Q351" s="186"/>
      <c r="R351" s="186"/>
      <c r="S351" s="186"/>
      <c r="T351" s="187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182" t="s">
        <v>130</v>
      </c>
      <c r="AU351" s="182" t="s">
        <v>85</v>
      </c>
      <c r="AV351" s="14" t="s">
        <v>128</v>
      </c>
      <c r="AW351" s="14" t="s">
        <v>32</v>
      </c>
      <c r="AX351" s="14" t="s">
        <v>19</v>
      </c>
      <c r="AY351" s="182" t="s">
        <v>122</v>
      </c>
    </row>
    <row r="352" s="2" customFormat="1" ht="16.5" customHeight="1">
      <c r="A352" s="30"/>
      <c r="B352" s="159"/>
      <c r="C352" s="160" t="s">
        <v>492</v>
      </c>
      <c r="D352" s="160" t="s">
        <v>124</v>
      </c>
      <c r="E352" s="161" t="s">
        <v>493</v>
      </c>
      <c r="F352" s="162" t="s">
        <v>494</v>
      </c>
      <c r="G352" s="163" t="s">
        <v>256</v>
      </c>
      <c r="H352" s="164">
        <v>1</v>
      </c>
      <c r="I352" s="165">
        <v>1140</v>
      </c>
      <c r="J352" s="165">
        <f>ROUND(I352*H352,2)</f>
        <v>1140</v>
      </c>
      <c r="K352" s="166"/>
      <c r="L352" s="31"/>
      <c r="M352" s="167" t="s">
        <v>1</v>
      </c>
      <c r="N352" s="168" t="s">
        <v>41</v>
      </c>
      <c r="O352" s="169">
        <v>0.26900000000000002</v>
      </c>
      <c r="P352" s="169">
        <f>O352*H352</f>
        <v>0.26900000000000002</v>
      </c>
      <c r="Q352" s="169">
        <v>0.0010399999999999999</v>
      </c>
      <c r="R352" s="169">
        <f>Q352*H352</f>
        <v>0.0010399999999999999</v>
      </c>
      <c r="S352" s="169">
        <v>0</v>
      </c>
      <c r="T352" s="170">
        <f>S352*H352</f>
        <v>0</v>
      </c>
      <c r="U352" s="30"/>
      <c r="V352" s="30"/>
      <c r="W352" s="30"/>
      <c r="X352" s="30"/>
      <c r="Y352" s="30"/>
      <c r="Z352" s="30"/>
      <c r="AA352" s="30"/>
      <c r="AB352" s="30"/>
      <c r="AC352" s="30"/>
      <c r="AD352" s="30"/>
      <c r="AE352" s="30"/>
      <c r="AR352" s="171" t="s">
        <v>193</v>
      </c>
      <c r="AT352" s="171" t="s">
        <v>124</v>
      </c>
      <c r="AU352" s="171" t="s">
        <v>85</v>
      </c>
      <c r="AY352" s="17" t="s">
        <v>122</v>
      </c>
      <c r="BE352" s="172">
        <f>IF(N352="základní",J352,0)</f>
        <v>1140</v>
      </c>
      <c r="BF352" s="172">
        <f>IF(N352="snížená",J352,0)</f>
        <v>0</v>
      </c>
      <c r="BG352" s="172">
        <f>IF(N352="zákl. přenesená",J352,0)</f>
        <v>0</v>
      </c>
      <c r="BH352" s="172">
        <f>IF(N352="sníž. přenesená",J352,0)</f>
        <v>0</v>
      </c>
      <c r="BI352" s="172">
        <f>IF(N352="nulová",J352,0)</f>
        <v>0</v>
      </c>
      <c r="BJ352" s="17" t="s">
        <v>19</v>
      </c>
      <c r="BK352" s="172">
        <f>ROUND(I352*H352,2)</f>
        <v>1140</v>
      </c>
      <c r="BL352" s="17" t="s">
        <v>193</v>
      </c>
      <c r="BM352" s="171" t="s">
        <v>495</v>
      </c>
    </row>
    <row r="353" s="13" customFormat="1">
      <c r="A353" s="13"/>
      <c r="B353" s="173"/>
      <c r="C353" s="13"/>
      <c r="D353" s="174" t="s">
        <v>130</v>
      </c>
      <c r="E353" s="175" t="s">
        <v>1</v>
      </c>
      <c r="F353" s="176" t="s">
        <v>487</v>
      </c>
      <c r="G353" s="13"/>
      <c r="H353" s="177">
        <v>1</v>
      </c>
      <c r="I353" s="13"/>
      <c r="J353" s="13"/>
      <c r="K353" s="13"/>
      <c r="L353" s="173"/>
      <c r="M353" s="178"/>
      <c r="N353" s="179"/>
      <c r="O353" s="179"/>
      <c r="P353" s="179"/>
      <c r="Q353" s="179"/>
      <c r="R353" s="179"/>
      <c r="S353" s="179"/>
      <c r="T353" s="180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175" t="s">
        <v>130</v>
      </c>
      <c r="AU353" s="175" t="s">
        <v>85</v>
      </c>
      <c r="AV353" s="13" t="s">
        <v>85</v>
      </c>
      <c r="AW353" s="13" t="s">
        <v>32</v>
      </c>
      <c r="AX353" s="13" t="s">
        <v>76</v>
      </c>
      <c r="AY353" s="175" t="s">
        <v>122</v>
      </c>
    </row>
    <row r="354" s="14" customFormat="1">
      <c r="A354" s="14"/>
      <c r="B354" s="181"/>
      <c r="C354" s="14"/>
      <c r="D354" s="174" t="s">
        <v>130</v>
      </c>
      <c r="E354" s="182" t="s">
        <v>1</v>
      </c>
      <c r="F354" s="183" t="s">
        <v>133</v>
      </c>
      <c r="G354" s="14"/>
      <c r="H354" s="184">
        <v>1</v>
      </c>
      <c r="I354" s="14"/>
      <c r="J354" s="14"/>
      <c r="K354" s="14"/>
      <c r="L354" s="181"/>
      <c r="M354" s="185"/>
      <c r="N354" s="186"/>
      <c r="O354" s="186"/>
      <c r="P354" s="186"/>
      <c r="Q354" s="186"/>
      <c r="R354" s="186"/>
      <c r="S354" s="186"/>
      <c r="T354" s="187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182" t="s">
        <v>130</v>
      </c>
      <c r="AU354" s="182" t="s">
        <v>85</v>
      </c>
      <c r="AV354" s="14" t="s">
        <v>128</v>
      </c>
      <c r="AW354" s="14" t="s">
        <v>32</v>
      </c>
      <c r="AX354" s="14" t="s">
        <v>19</v>
      </c>
      <c r="AY354" s="182" t="s">
        <v>122</v>
      </c>
    </row>
    <row r="355" s="2" customFormat="1" ht="21.75" customHeight="1">
      <c r="A355" s="30"/>
      <c r="B355" s="159"/>
      <c r="C355" s="160" t="s">
        <v>496</v>
      </c>
      <c r="D355" s="160" t="s">
        <v>124</v>
      </c>
      <c r="E355" s="161" t="s">
        <v>497</v>
      </c>
      <c r="F355" s="162" t="s">
        <v>498</v>
      </c>
      <c r="G355" s="163" t="s">
        <v>256</v>
      </c>
      <c r="H355" s="164">
        <v>1</v>
      </c>
      <c r="I355" s="165">
        <v>6750</v>
      </c>
      <c r="J355" s="165">
        <f>ROUND(I355*H355,2)</f>
        <v>6750</v>
      </c>
      <c r="K355" s="166"/>
      <c r="L355" s="31"/>
      <c r="M355" s="167" t="s">
        <v>1</v>
      </c>
      <c r="N355" s="168" t="s">
        <v>41</v>
      </c>
      <c r="O355" s="169">
        <v>0.40999999999999998</v>
      </c>
      <c r="P355" s="169">
        <f>O355*H355</f>
        <v>0.40999999999999998</v>
      </c>
      <c r="Q355" s="169">
        <v>0.00513</v>
      </c>
      <c r="R355" s="169">
        <f>Q355*H355</f>
        <v>0.00513</v>
      </c>
      <c r="S355" s="169">
        <v>0</v>
      </c>
      <c r="T355" s="170">
        <f>S355*H355</f>
        <v>0</v>
      </c>
      <c r="U355" s="30"/>
      <c r="V355" s="30"/>
      <c r="W355" s="30"/>
      <c r="X355" s="30"/>
      <c r="Y355" s="30"/>
      <c r="Z355" s="30"/>
      <c r="AA355" s="30"/>
      <c r="AB355" s="30"/>
      <c r="AC355" s="30"/>
      <c r="AD355" s="30"/>
      <c r="AE355" s="30"/>
      <c r="AR355" s="171" t="s">
        <v>193</v>
      </c>
      <c r="AT355" s="171" t="s">
        <v>124</v>
      </c>
      <c r="AU355" s="171" t="s">
        <v>85</v>
      </c>
      <c r="AY355" s="17" t="s">
        <v>122</v>
      </c>
      <c r="BE355" s="172">
        <f>IF(N355="základní",J355,0)</f>
        <v>6750</v>
      </c>
      <c r="BF355" s="172">
        <f>IF(N355="snížená",J355,0)</f>
        <v>0</v>
      </c>
      <c r="BG355" s="172">
        <f>IF(N355="zákl. přenesená",J355,0)</f>
        <v>0</v>
      </c>
      <c r="BH355" s="172">
        <f>IF(N355="sníž. přenesená",J355,0)</f>
        <v>0</v>
      </c>
      <c r="BI355" s="172">
        <f>IF(N355="nulová",J355,0)</f>
        <v>0</v>
      </c>
      <c r="BJ355" s="17" t="s">
        <v>19</v>
      </c>
      <c r="BK355" s="172">
        <f>ROUND(I355*H355,2)</f>
        <v>6750</v>
      </c>
      <c r="BL355" s="17" t="s">
        <v>193</v>
      </c>
      <c r="BM355" s="171" t="s">
        <v>499</v>
      </c>
    </row>
    <row r="356" s="13" customFormat="1">
      <c r="A356" s="13"/>
      <c r="B356" s="173"/>
      <c r="C356" s="13"/>
      <c r="D356" s="174" t="s">
        <v>130</v>
      </c>
      <c r="E356" s="175" t="s">
        <v>1</v>
      </c>
      <c r="F356" s="176" t="s">
        <v>487</v>
      </c>
      <c r="G356" s="13"/>
      <c r="H356" s="177">
        <v>1</v>
      </c>
      <c r="I356" s="13"/>
      <c r="J356" s="13"/>
      <c r="K356" s="13"/>
      <c r="L356" s="173"/>
      <c r="M356" s="178"/>
      <c r="N356" s="179"/>
      <c r="O356" s="179"/>
      <c r="P356" s="179"/>
      <c r="Q356" s="179"/>
      <c r="R356" s="179"/>
      <c r="S356" s="179"/>
      <c r="T356" s="180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175" t="s">
        <v>130</v>
      </c>
      <c r="AU356" s="175" t="s">
        <v>85</v>
      </c>
      <c r="AV356" s="13" t="s">
        <v>85</v>
      </c>
      <c r="AW356" s="13" t="s">
        <v>32</v>
      </c>
      <c r="AX356" s="13" t="s">
        <v>76</v>
      </c>
      <c r="AY356" s="175" t="s">
        <v>122</v>
      </c>
    </row>
    <row r="357" s="14" customFormat="1">
      <c r="A357" s="14"/>
      <c r="B357" s="181"/>
      <c r="C357" s="14"/>
      <c r="D357" s="174" t="s">
        <v>130</v>
      </c>
      <c r="E357" s="182" t="s">
        <v>1</v>
      </c>
      <c r="F357" s="183" t="s">
        <v>133</v>
      </c>
      <c r="G357" s="14"/>
      <c r="H357" s="184">
        <v>1</v>
      </c>
      <c r="I357" s="14"/>
      <c r="J357" s="14"/>
      <c r="K357" s="14"/>
      <c r="L357" s="181"/>
      <c r="M357" s="185"/>
      <c r="N357" s="186"/>
      <c r="O357" s="186"/>
      <c r="P357" s="186"/>
      <c r="Q357" s="186"/>
      <c r="R357" s="186"/>
      <c r="S357" s="186"/>
      <c r="T357" s="187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182" t="s">
        <v>130</v>
      </c>
      <c r="AU357" s="182" t="s">
        <v>85</v>
      </c>
      <c r="AV357" s="14" t="s">
        <v>128</v>
      </c>
      <c r="AW357" s="14" t="s">
        <v>32</v>
      </c>
      <c r="AX357" s="14" t="s">
        <v>19</v>
      </c>
      <c r="AY357" s="182" t="s">
        <v>122</v>
      </c>
    </row>
    <row r="358" s="2" customFormat="1" ht="21.75" customHeight="1">
      <c r="A358" s="30"/>
      <c r="B358" s="159"/>
      <c r="C358" s="160" t="s">
        <v>500</v>
      </c>
      <c r="D358" s="160" t="s">
        <v>124</v>
      </c>
      <c r="E358" s="161" t="s">
        <v>501</v>
      </c>
      <c r="F358" s="162" t="s">
        <v>502</v>
      </c>
      <c r="G358" s="163" t="s">
        <v>256</v>
      </c>
      <c r="H358" s="164">
        <v>2</v>
      </c>
      <c r="I358" s="165">
        <v>321</v>
      </c>
      <c r="J358" s="165">
        <f>ROUND(I358*H358,2)</f>
        <v>642</v>
      </c>
      <c r="K358" s="166"/>
      <c r="L358" s="31"/>
      <c r="M358" s="167" t="s">
        <v>1</v>
      </c>
      <c r="N358" s="168" t="s">
        <v>41</v>
      </c>
      <c r="O358" s="169">
        <v>0.16</v>
      </c>
      <c r="P358" s="169">
        <f>O358*H358</f>
        <v>0.32000000000000001</v>
      </c>
      <c r="Q358" s="169">
        <v>0.00027</v>
      </c>
      <c r="R358" s="169">
        <f>Q358*H358</f>
        <v>0.00054000000000000001</v>
      </c>
      <c r="S358" s="169">
        <v>0</v>
      </c>
      <c r="T358" s="170">
        <f>S358*H358</f>
        <v>0</v>
      </c>
      <c r="U358" s="30"/>
      <c r="V358" s="30"/>
      <c r="W358" s="30"/>
      <c r="X358" s="30"/>
      <c r="Y358" s="30"/>
      <c r="Z358" s="30"/>
      <c r="AA358" s="30"/>
      <c r="AB358" s="30"/>
      <c r="AC358" s="30"/>
      <c r="AD358" s="30"/>
      <c r="AE358" s="30"/>
      <c r="AR358" s="171" t="s">
        <v>193</v>
      </c>
      <c r="AT358" s="171" t="s">
        <v>124</v>
      </c>
      <c r="AU358" s="171" t="s">
        <v>85</v>
      </c>
      <c r="AY358" s="17" t="s">
        <v>122</v>
      </c>
      <c r="BE358" s="172">
        <f>IF(N358="základní",J358,0)</f>
        <v>642</v>
      </c>
      <c r="BF358" s="172">
        <f>IF(N358="snížená",J358,0)</f>
        <v>0</v>
      </c>
      <c r="BG358" s="172">
        <f>IF(N358="zákl. přenesená",J358,0)</f>
        <v>0</v>
      </c>
      <c r="BH358" s="172">
        <f>IF(N358="sníž. přenesená",J358,0)</f>
        <v>0</v>
      </c>
      <c r="BI358" s="172">
        <f>IF(N358="nulová",J358,0)</f>
        <v>0</v>
      </c>
      <c r="BJ358" s="17" t="s">
        <v>19</v>
      </c>
      <c r="BK358" s="172">
        <f>ROUND(I358*H358,2)</f>
        <v>642</v>
      </c>
      <c r="BL358" s="17" t="s">
        <v>193</v>
      </c>
      <c r="BM358" s="171" t="s">
        <v>503</v>
      </c>
    </row>
    <row r="359" s="13" customFormat="1">
      <c r="A359" s="13"/>
      <c r="B359" s="173"/>
      <c r="C359" s="13"/>
      <c r="D359" s="174" t="s">
        <v>130</v>
      </c>
      <c r="E359" s="175" t="s">
        <v>1</v>
      </c>
      <c r="F359" s="176" t="s">
        <v>504</v>
      </c>
      <c r="G359" s="13"/>
      <c r="H359" s="177">
        <v>2</v>
      </c>
      <c r="I359" s="13"/>
      <c r="J359" s="13"/>
      <c r="K359" s="13"/>
      <c r="L359" s="173"/>
      <c r="M359" s="178"/>
      <c r="N359" s="179"/>
      <c r="O359" s="179"/>
      <c r="P359" s="179"/>
      <c r="Q359" s="179"/>
      <c r="R359" s="179"/>
      <c r="S359" s="179"/>
      <c r="T359" s="180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175" t="s">
        <v>130</v>
      </c>
      <c r="AU359" s="175" t="s">
        <v>85</v>
      </c>
      <c r="AV359" s="13" t="s">
        <v>85</v>
      </c>
      <c r="AW359" s="13" t="s">
        <v>32</v>
      </c>
      <c r="AX359" s="13" t="s">
        <v>76</v>
      </c>
      <c r="AY359" s="175" t="s">
        <v>122</v>
      </c>
    </row>
    <row r="360" s="14" customFormat="1">
      <c r="A360" s="14"/>
      <c r="B360" s="181"/>
      <c r="C360" s="14"/>
      <c r="D360" s="174" t="s">
        <v>130</v>
      </c>
      <c r="E360" s="182" t="s">
        <v>1</v>
      </c>
      <c r="F360" s="183" t="s">
        <v>133</v>
      </c>
      <c r="G360" s="14"/>
      <c r="H360" s="184">
        <v>2</v>
      </c>
      <c r="I360" s="14"/>
      <c r="J360" s="14"/>
      <c r="K360" s="14"/>
      <c r="L360" s="181"/>
      <c r="M360" s="185"/>
      <c r="N360" s="186"/>
      <c r="O360" s="186"/>
      <c r="P360" s="186"/>
      <c r="Q360" s="186"/>
      <c r="R360" s="186"/>
      <c r="S360" s="186"/>
      <c r="T360" s="187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182" t="s">
        <v>130</v>
      </c>
      <c r="AU360" s="182" t="s">
        <v>85</v>
      </c>
      <c r="AV360" s="14" t="s">
        <v>128</v>
      </c>
      <c r="AW360" s="14" t="s">
        <v>32</v>
      </c>
      <c r="AX360" s="14" t="s">
        <v>19</v>
      </c>
      <c r="AY360" s="182" t="s">
        <v>122</v>
      </c>
    </row>
    <row r="361" s="2" customFormat="1" ht="21.75" customHeight="1">
      <c r="A361" s="30"/>
      <c r="B361" s="159"/>
      <c r="C361" s="160" t="s">
        <v>505</v>
      </c>
      <c r="D361" s="160" t="s">
        <v>124</v>
      </c>
      <c r="E361" s="161" t="s">
        <v>506</v>
      </c>
      <c r="F361" s="162" t="s">
        <v>507</v>
      </c>
      <c r="G361" s="163" t="s">
        <v>256</v>
      </c>
      <c r="H361" s="164">
        <v>29</v>
      </c>
      <c r="I361" s="165">
        <v>417</v>
      </c>
      <c r="J361" s="165">
        <f>ROUND(I361*H361,2)</f>
        <v>12093</v>
      </c>
      <c r="K361" s="166"/>
      <c r="L361" s="31"/>
      <c r="M361" s="167" t="s">
        <v>1</v>
      </c>
      <c r="N361" s="168" t="s">
        <v>41</v>
      </c>
      <c r="O361" s="169">
        <v>0.20000000000000001</v>
      </c>
      <c r="P361" s="169">
        <f>O361*H361</f>
        <v>5.8000000000000007</v>
      </c>
      <c r="Q361" s="169">
        <v>0.00040000000000000002</v>
      </c>
      <c r="R361" s="169">
        <f>Q361*H361</f>
        <v>0.011600000000000001</v>
      </c>
      <c r="S361" s="169">
        <v>0</v>
      </c>
      <c r="T361" s="170">
        <f>S361*H361</f>
        <v>0</v>
      </c>
      <c r="U361" s="30"/>
      <c r="V361" s="30"/>
      <c r="W361" s="30"/>
      <c r="X361" s="30"/>
      <c r="Y361" s="30"/>
      <c r="Z361" s="30"/>
      <c r="AA361" s="30"/>
      <c r="AB361" s="30"/>
      <c r="AC361" s="30"/>
      <c r="AD361" s="30"/>
      <c r="AE361" s="30"/>
      <c r="AR361" s="171" t="s">
        <v>193</v>
      </c>
      <c r="AT361" s="171" t="s">
        <v>124</v>
      </c>
      <c r="AU361" s="171" t="s">
        <v>85</v>
      </c>
      <c r="AY361" s="17" t="s">
        <v>122</v>
      </c>
      <c r="BE361" s="172">
        <f>IF(N361="základní",J361,0)</f>
        <v>12093</v>
      </c>
      <c r="BF361" s="172">
        <f>IF(N361="snížená",J361,0)</f>
        <v>0</v>
      </c>
      <c r="BG361" s="172">
        <f>IF(N361="zákl. přenesená",J361,0)</f>
        <v>0</v>
      </c>
      <c r="BH361" s="172">
        <f>IF(N361="sníž. přenesená",J361,0)</f>
        <v>0</v>
      </c>
      <c r="BI361" s="172">
        <f>IF(N361="nulová",J361,0)</f>
        <v>0</v>
      </c>
      <c r="BJ361" s="17" t="s">
        <v>19</v>
      </c>
      <c r="BK361" s="172">
        <f>ROUND(I361*H361,2)</f>
        <v>12093</v>
      </c>
      <c r="BL361" s="17" t="s">
        <v>193</v>
      </c>
      <c r="BM361" s="171" t="s">
        <v>508</v>
      </c>
    </row>
    <row r="362" s="13" customFormat="1">
      <c r="A362" s="13"/>
      <c r="B362" s="173"/>
      <c r="C362" s="13"/>
      <c r="D362" s="174" t="s">
        <v>130</v>
      </c>
      <c r="E362" s="175" t="s">
        <v>1</v>
      </c>
      <c r="F362" s="176" t="s">
        <v>509</v>
      </c>
      <c r="G362" s="13"/>
      <c r="H362" s="177">
        <v>29</v>
      </c>
      <c r="I362" s="13"/>
      <c r="J362" s="13"/>
      <c r="K362" s="13"/>
      <c r="L362" s="173"/>
      <c r="M362" s="178"/>
      <c r="N362" s="179"/>
      <c r="O362" s="179"/>
      <c r="P362" s="179"/>
      <c r="Q362" s="179"/>
      <c r="R362" s="179"/>
      <c r="S362" s="179"/>
      <c r="T362" s="180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175" t="s">
        <v>130</v>
      </c>
      <c r="AU362" s="175" t="s">
        <v>85</v>
      </c>
      <c r="AV362" s="13" t="s">
        <v>85</v>
      </c>
      <c r="AW362" s="13" t="s">
        <v>32</v>
      </c>
      <c r="AX362" s="13" t="s">
        <v>76</v>
      </c>
      <c r="AY362" s="175" t="s">
        <v>122</v>
      </c>
    </row>
    <row r="363" s="14" customFormat="1">
      <c r="A363" s="14"/>
      <c r="B363" s="181"/>
      <c r="C363" s="14"/>
      <c r="D363" s="174" t="s">
        <v>130</v>
      </c>
      <c r="E363" s="182" t="s">
        <v>1</v>
      </c>
      <c r="F363" s="183" t="s">
        <v>133</v>
      </c>
      <c r="G363" s="14"/>
      <c r="H363" s="184">
        <v>29</v>
      </c>
      <c r="I363" s="14"/>
      <c r="J363" s="14"/>
      <c r="K363" s="14"/>
      <c r="L363" s="181"/>
      <c r="M363" s="185"/>
      <c r="N363" s="186"/>
      <c r="O363" s="186"/>
      <c r="P363" s="186"/>
      <c r="Q363" s="186"/>
      <c r="R363" s="186"/>
      <c r="S363" s="186"/>
      <c r="T363" s="187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182" t="s">
        <v>130</v>
      </c>
      <c r="AU363" s="182" t="s">
        <v>85</v>
      </c>
      <c r="AV363" s="14" t="s">
        <v>128</v>
      </c>
      <c r="AW363" s="14" t="s">
        <v>32</v>
      </c>
      <c r="AX363" s="14" t="s">
        <v>19</v>
      </c>
      <c r="AY363" s="182" t="s">
        <v>122</v>
      </c>
    </row>
    <row r="364" s="2" customFormat="1" ht="21.75" customHeight="1">
      <c r="A364" s="30"/>
      <c r="B364" s="159"/>
      <c r="C364" s="160" t="s">
        <v>510</v>
      </c>
      <c r="D364" s="160" t="s">
        <v>124</v>
      </c>
      <c r="E364" s="161" t="s">
        <v>511</v>
      </c>
      <c r="F364" s="162" t="s">
        <v>512</v>
      </c>
      <c r="G364" s="163" t="s">
        <v>256</v>
      </c>
      <c r="H364" s="164">
        <v>14</v>
      </c>
      <c r="I364" s="165">
        <v>562</v>
      </c>
      <c r="J364" s="165">
        <f>ROUND(I364*H364,2)</f>
        <v>7868</v>
      </c>
      <c r="K364" s="166"/>
      <c r="L364" s="31"/>
      <c r="M364" s="167" t="s">
        <v>1</v>
      </c>
      <c r="N364" s="168" t="s">
        <v>41</v>
      </c>
      <c r="O364" s="169">
        <v>0.22</v>
      </c>
      <c r="P364" s="169">
        <f>O364*H364</f>
        <v>3.0800000000000001</v>
      </c>
      <c r="Q364" s="169">
        <v>0.00056999999999999998</v>
      </c>
      <c r="R364" s="169">
        <f>Q364*H364</f>
        <v>0.0079799999999999992</v>
      </c>
      <c r="S364" s="169">
        <v>0</v>
      </c>
      <c r="T364" s="170">
        <f>S364*H364</f>
        <v>0</v>
      </c>
      <c r="U364" s="30"/>
      <c r="V364" s="30"/>
      <c r="W364" s="30"/>
      <c r="X364" s="30"/>
      <c r="Y364" s="30"/>
      <c r="Z364" s="30"/>
      <c r="AA364" s="30"/>
      <c r="AB364" s="30"/>
      <c r="AC364" s="30"/>
      <c r="AD364" s="30"/>
      <c r="AE364" s="30"/>
      <c r="AR364" s="171" t="s">
        <v>193</v>
      </c>
      <c r="AT364" s="171" t="s">
        <v>124</v>
      </c>
      <c r="AU364" s="171" t="s">
        <v>85</v>
      </c>
      <c r="AY364" s="17" t="s">
        <v>122</v>
      </c>
      <c r="BE364" s="172">
        <f>IF(N364="základní",J364,0)</f>
        <v>7868</v>
      </c>
      <c r="BF364" s="172">
        <f>IF(N364="snížená",J364,0)</f>
        <v>0</v>
      </c>
      <c r="BG364" s="172">
        <f>IF(N364="zákl. přenesená",J364,0)</f>
        <v>0</v>
      </c>
      <c r="BH364" s="172">
        <f>IF(N364="sníž. přenesená",J364,0)</f>
        <v>0</v>
      </c>
      <c r="BI364" s="172">
        <f>IF(N364="nulová",J364,0)</f>
        <v>0</v>
      </c>
      <c r="BJ364" s="17" t="s">
        <v>19</v>
      </c>
      <c r="BK364" s="172">
        <f>ROUND(I364*H364,2)</f>
        <v>7868</v>
      </c>
      <c r="BL364" s="17" t="s">
        <v>193</v>
      </c>
      <c r="BM364" s="171" t="s">
        <v>513</v>
      </c>
    </row>
    <row r="365" s="13" customFormat="1">
      <c r="A365" s="13"/>
      <c r="B365" s="173"/>
      <c r="C365" s="13"/>
      <c r="D365" s="174" t="s">
        <v>130</v>
      </c>
      <c r="E365" s="175" t="s">
        <v>1</v>
      </c>
      <c r="F365" s="176" t="s">
        <v>514</v>
      </c>
      <c r="G365" s="13"/>
      <c r="H365" s="177">
        <v>14</v>
      </c>
      <c r="I365" s="13"/>
      <c r="J365" s="13"/>
      <c r="K365" s="13"/>
      <c r="L365" s="173"/>
      <c r="M365" s="178"/>
      <c r="N365" s="179"/>
      <c r="O365" s="179"/>
      <c r="P365" s="179"/>
      <c r="Q365" s="179"/>
      <c r="R365" s="179"/>
      <c r="S365" s="179"/>
      <c r="T365" s="180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175" t="s">
        <v>130</v>
      </c>
      <c r="AU365" s="175" t="s">
        <v>85</v>
      </c>
      <c r="AV365" s="13" t="s">
        <v>85</v>
      </c>
      <c r="AW365" s="13" t="s">
        <v>32</v>
      </c>
      <c r="AX365" s="13" t="s">
        <v>76</v>
      </c>
      <c r="AY365" s="175" t="s">
        <v>122</v>
      </c>
    </row>
    <row r="366" s="14" customFormat="1">
      <c r="A366" s="14"/>
      <c r="B366" s="181"/>
      <c r="C366" s="14"/>
      <c r="D366" s="174" t="s">
        <v>130</v>
      </c>
      <c r="E366" s="182" t="s">
        <v>1</v>
      </c>
      <c r="F366" s="183" t="s">
        <v>133</v>
      </c>
      <c r="G366" s="14"/>
      <c r="H366" s="184">
        <v>14</v>
      </c>
      <c r="I366" s="14"/>
      <c r="J366" s="14"/>
      <c r="K366" s="14"/>
      <c r="L366" s="181"/>
      <c r="M366" s="185"/>
      <c r="N366" s="186"/>
      <c r="O366" s="186"/>
      <c r="P366" s="186"/>
      <c r="Q366" s="186"/>
      <c r="R366" s="186"/>
      <c r="S366" s="186"/>
      <c r="T366" s="187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182" t="s">
        <v>130</v>
      </c>
      <c r="AU366" s="182" t="s">
        <v>85</v>
      </c>
      <c r="AV366" s="14" t="s">
        <v>128</v>
      </c>
      <c r="AW366" s="14" t="s">
        <v>32</v>
      </c>
      <c r="AX366" s="14" t="s">
        <v>19</v>
      </c>
      <c r="AY366" s="182" t="s">
        <v>122</v>
      </c>
    </row>
    <row r="367" s="2" customFormat="1" ht="21.75" customHeight="1">
      <c r="A367" s="30"/>
      <c r="B367" s="159"/>
      <c r="C367" s="160" t="s">
        <v>515</v>
      </c>
      <c r="D367" s="160" t="s">
        <v>124</v>
      </c>
      <c r="E367" s="161" t="s">
        <v>516</v>
      </c>
      <c r="F367" s="162" t="s">
        <v>517</v>
      </c>
      <c r="G367" s="163" t="s">
        <v>256</v>
      </c>
      <c r="H367" s="164">
        <v>5</v>
      </c>
      <c r="I367" s="165">
        <v>802</v>
      </c>
      <c r="J367" s="165">
        <f>ROUND(I367*H367,2)</f>
        <v>4010</v>
      </c>
      <c r="K367" s="166"/>
      <c r="L367" s="31"/>
      <c r="M367" s="167" t="s">
        <v>1</v>
      </c>
      <c r="N367" s="168" t="s">
        <v>41</v>
      </c>
      <c r="O367" s="169">
        <v>0.26000000000000001</v>
      </c>
      <c r="P367" s="169">
        <f>O367*H367</f>
        <v>1.3</v>
      </c>
      <c r="Q367" s="169">
        <v>0.00080000000000000004</v>
      </c>
      <c r="R367" s="169">
        <f>Q367*H367</f>
        <v>0.0040000000000000001</v>
      </c>
      <c r="S367" s="169">
        <v>0</v>
      </c>
      <c r="T367" s="170">
        <f>S367*H367</f>
        <v>0</v>
      </c>
      <c r="U367" s="30"/>
      <c r="V367" s="30"/>
      <c r="W367" s="30"/>
      <c r="X367" s="30"/>
      <c r="Y367" s="30"/>
      <c r="Z367" s="30"/>
      <c r="AA367" s="30"/>
      <c r="AB367" s="30"/>
      <c r="AC367" s="30"/>
      <c r="AD367" s="30"/>
      <c r="AE367" s="30"/>
      <c r="AR367" s="171" t="s">
        <v>193</v>
      </c>
      <c r="AT367" s="171" t="s">
        <v>124</v>
      </c>
      <c r="AU367" s="171" t="s">
        <v>85</v>
      </c>
      <c r="AY367" s="17" t="s">
        <v>122</v>
      </c>
      <c r="BE367" s="172">
        <f>IF(N367="základní",J367,0)</f>
        <v>4010</v>
      </c>
      <c r="BF367" s="172">
        <f>IF(N367="snížená",J367,0)</f>
        <v>0</v>
      </c>
      <c r="BG367" s="172">
        <f>IF(N367="zákl. přenesená",J367,0)</f>
        <v>0</v>
      </c>
      <c r="BH367" s="172">
        <f>IF(N367="sníž. přenesená",J367,0)</f>
        <v>0</v>
      </c>
      <c r="BI367" s="172">
        <f>IF(N367="nulová",J367,0)</f>
        <v>0</v>
      </c>
      <c r="BJ367" s="17" t="s">
        <v>19</v>
      </c>
      <c r="BK367" s="172">
        <f>ROUND(I367*H367,2)</f>
        <v>4010</v>
      </c>
      <c r="BL367" s="17" t="s">
        <v>193</v>
      </c>
      <c r="BM367" s="171" t="s">
        <v>518</v>
      </c>
    </row>
    <row r="368" s="13" customFormat="1">
      <c r="A368" s="13"/>
      <c r="B368" s="173"/>
      <c r="C368" s="13"/>
      <c r="D368" s="174" t="s">
        <v>130</v>
      </c>
      <c r="E368" s="175" t="s">
        <v>1</v>
      </c>
      <c r="F368" s="176" t="s">
        <v>519</v>
      </c>
      <c r="G368" s="13"/>
      <c r="H368" s="177">
        <v>5</v>
      </c>
      <c r="I368" s="13"/>
      <c r="J368" s="13"/>
      <c r="K368" s="13"/>
      <c r="L368" s="173"/>
      <c r="M368" s="178"/>
      <c r="N368" s="179"/>
      <c r="O368" s="179"/>
      <c r="P368" s="179"/>
      <c r="Q368" s="179"/>
      <c r="R368" s="179"/>
      <c r="S368" s="179"/>
      <c r="T368" s="180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175" t="s">
        <v>130</v>
      </c>
      <c r="AU368" s="175" t="s">
        <v>85</v>
      </c>
      <c r="AV368" s="13" t="s">
        <v>85</v>
      </c>
      <c r="AW368" s="13" t="s">
        <v>32</v>
      </c>
      <c r="AX368" s="13" t="s">
        <v>76</v>
      </c>
      <c r="AY368" s="175" t="s">
        <v>122</v>
      </c>
    </row>
    <row r="369" s="14" customFormat="1">
      <c r="A369" s="14"/>
      <c r="B369" s="181"/>
      <c r="C369" s="14"/>
      <c r="D369" s="174" t="s">
        <v>130</v>
      </c>
      <c r="E369" s="182" t="s">
        <v>1</v>
      </c>
      <c r="F369" s="183" t="s">
        <v>133</v>
      </c>
      <c r="G369" s="14"/>
      <c r="H369" s="184">
        <v>5</v>
      </c>
      <c r="I369" s="14"/>
      <c r="J369" s="14"/>
      <c r="K369" s="14"/>
      <c r="L369" s="181"/>
      <c r="M369" s="185"/>
      <c r="N369" s="186"/>
      <c r="O369" s="186"/>
      <c r="P369" s="186"/>
      <c r="Q369" s="186"/>
      <c r="R369" s="186"/>
      <c r="S369" s="186"/>
      <c r="T369" s="187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182" t="s">
        <v>130</v>
      </c>
      <c r="AU369" s="182" t="s">
        <v>85</v>
      </c>
      <c r="AV369" s="14" t="s">
        <v>128</v>
      </c>
      <c r="AW369" s="14" t="s">
        <v>32</v>
      </c>
      <c r="AX369" s="14" t="s">
        <v>19</v>
      </c>
      <c r="AY369" s="182" t="s">
        <v>122</v>
      </c>
    </row>
    <row r="370" s="2" customFormat="1" ht="21.75" customHeight="1">
      <c r="A370" s="30"/>
      <c r="B370" s="159"/>
      <c r="C370" s="160" t="s">
        <v>520</v>
      </c>
      <c r="D370" s="160" t="s">
        <v>124</v>
      </c>
      <c r="E370" s="161" t="s">
        <v>521</v>
      </c>
      <c r="F370" s="162" t="s">
        <v>522</v>
      </c>
      <c r="G370" s="163" t="s">
        <v>256</v>
      </c>
      <c r="H370" s="164">
        <v>6</v>
      </c>
      <c r="I370" s="165">
        <v>1610</v>
      </c>
      <c r="J370" s="165">
        <f>ROUND(I370*H370,2)</f>
        <v>9660</v>
      </c>
      <c r="K370" s="166"/>
      <c r="L370" s="31"/>
      <c r="M370" s="167" t="s">
        <v>1</v>
      </c>
      <c r="N370" s="168" t="s">
        <v>41</v>
      </c>
      <c r="O370" s="169">
        <v>0.40999999999999998</v>
      </c>
      <c r="P370" s="169">
        <f>O370*H370</f>
        <v>2.46</v>
      </c>
      <c r="Q370" s="169">
        <v>0.00182</v>
      </c>
      <c r="R370" s="169">
        <f>Q370*H370</f>
        <v>0.010919999999999999</v>
      </c>
      <c r="S370" s="169">
        <v>0</v>
      </c>
      <c r="T370" s="170">
        <f>S370*H370</f>
        <v>0</v>
      </c>
      <c r="U370" s="30"/>
      <c r="V370" s="30"/>
      <c r="W370" s="30"/>
      <c r="X370" s="30"/>
      <c r="Y370" s="30"/>
      <c r="Z370" s="30"/>
      <c r="AA370" s="30"/>
      <c r="AB370" s="30"/>
      <c r="AC370" s="30"/>
      <c r="AD370" s="30"/>
      <c r="AE370" s="30"/>
      <c r="AR370" s="171" t="s">
        <v>193</v>
      </c>
      <c r="AT370" s="171" t="s">
        <v>124</v>
      </c>
      <c r="AU370" s="171" t="s">
        <v>85</v>
      </c>
      <c r="AY370" s="17" t="s">
        <v>122</v>
      </c>
      <c r="BE370" s="172">
        <f>IF(N370="základní",J370,0)</f>
        <v>9660</v>
      </c>
      <c r="BF370" s="172">
        <f>IF(N370="snížená",J370,0)</f>
        <v>0</v>
      </c>
      <c r="BG370" s="172">
        <f>IF(N370="zákl. přenesená",J370,0)</f>
        <v>0</v>
      </c>
      <c r="BH370" s="172">
        <f>IF(N370="sníž. přenesená",J370,0)</f>
        <v>0</v>
      </c>
      <c r="BI370" s="172">
        <f>IF(N370="nulová",J370,0)</f>
        <v>0</v>
      </c>
      <c r="BJ370" s="17" t="s">
        <v>19</v>
      </c>
      <c r="BK370" s="172">
        <f>ROUND(I370*H370,2)</f>
        <v>9660</v>
      </c>
      <c r="BL370" s="17" t="s">
        <v>193</v>
      </c>
      <c r="BM370" s="171" t="s">
        <v>523</v>
      </c>
    </row>
    <row r="371" s="13" customFormat="1">
      <c r="A371" s="13"/>
      <c r="B371" s="173"/>
      <c r="C371" s="13"/>
      <c r="D371" s="174" t="s">
        <v>130</v>
      </c>
      <c r="E371" s="175" t="s">
        <v>1</v>
      </c>
      <c r="F371" s="176" t="s">
        <v>524</v>
      </c>
      <c r="G371" s="13"/>
      <c r="H371" s="177">
        <v>6</v>
      </c>
      <c r="I371" s="13"/>
      <c r="J371" s="13"/>
      <c r="K371" s="13"/>
      <c r="L371" s="173"/>
      <c r="M371" s="178"/>
      <c r="N371" s="179"/>
      <c r="O371" s="179"/>
      <c r="P371" s="179"/>
      <c r="Q371" s="179"/>
      <c r="R371" s="179"/>
      <c r="S371" s="179"/>
      <c r="T371" s="180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175" t="s">
        <v>130</v>
      </c>
      <c r="AU371" s="175" t="s">
        <v>85</v>
      </c>
      <c r="AV371" s="13" t="s">
        <v>85</v>
      </c>
      <c r="AW371" s="13" t="s">
        <v>32</v>
      </c>
      <c r="AX371" s="13" t="s">
        <v>76</v>
      </c>
      <c r="AY371" s="175" t="s">
        <v>122</v>
      </c>
    </row>
    <row r="372" s="14" customFormat="1">
      <c r="A372" s="14"/>
      <c r="B372" s="181"/>
      <c r="C372" s="14"/>
      <c r="D372" s="174" t="s">
        <v>130</v>
      </c>
      <c r="E372" s="182" t="s">
        <v>1</v>
      </c>
      <c r="F372" s="183" t="s">
        <v>133</v>
      </c>
      <c r="G372" s="14"/>
      <c r="H372" s="184">
        <v>6</v>
      </c>
      <c r="I372" s="14"/>
      <c r="J372" s="14"/>
      <c r="K372" s="14"/>
      <c r="L372" s="181"/>
      <c r="M372" s="185"/>
      <c r="N372" s="186"/>
      <c r="O372" s="186"/>
      <c r="P372" s="186"/>
      <c r="Q372" s="186"/>
      <c r="R372" s="186"/>
      <c r="S372" s="186"/>
      <c r="T372" s="187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182" t="s">
        <v>130</v>
      </c>
      <c r="AU372" s="182" t="s">
        <v>85</v>
      </c>
      <c r="AV372" s="14" t="s">
        <v>128</v>
      </c>
      <c r="AW372" s="14" t="s">
        <v>32</v>
      </c>
      <c r="AX372" s="14" t="s">
        <v>19</v>
      </c>
      <c r="AY372" s="182" t="s">
        <v>122</v>
      </c>
    </row>
    <row r="373" s="2" customFormat="1" ht="16.5" customHeight="1">
      <c r="A373" s="30"/>
      <c r="B373" s="159"/>
      <c r="C373" s="160" t="s">
        <v>525</v>
      </c>
      <c r="D373" s="160" t="s">
        <v>124</v>
      </c>
      <c r="E373" s="161" t="s">
        <v>526</v>
      </c>
      <c r="F373" s="162" t="s">
        <v>527</v>
      </c>
      <c r="G373" s="163" t="s">
        <v>256</v>
      </c>
      <c r="H373" s="164">
        <v>1</v>
      </c>
      <c r="I373" s="165">
        <v>363</v>
      </c>
      <c r="J373" s="165">
        <f>ROUND(I373*H373,2)</f>
        <v>363</v>
      </c>
      <c r="K373" s="166"/>
      <c r="L373" s="31"/>
      <c r="M373" s="167" t="s">
        <v>1</v>
      </c>
      <c r="N373" s="168" t="s">
        <v>41</v>
      </c>
      <c r="O373" s="169">
        <v>0.22</v>
      </c>
      <c r="P373" s="169">
        <f>O373*H373</f>
        <v>0.22</v>
      </c>
      <c r="Q373" s="169">
        <v>0.00024000000000000001</v>
      </c>
      <c r="R373" s="169">
        <f>Q373*H373</f>
        <v>0.00024000000000000001</v>
      </c>
      <c r="S373" s="169">
        <v>0</v>
      </c>
      <c r="T373" s="170">
        <f>S373*H373</f>
        <v>0</v>
      </c>
      <c r="U373" s="30"/>
      <c r="V373" s="30"/>
      <c r="W373" s="30"/>
      <c r="X373" s="30"/>
      <c r="Y373" s="30"/>
      <c r="Z373" s="30"/>
      <c r="AA373" s="30"/>
      <c r="AB373" s="30"/>
      <c r="AC373" s="30"/>
      <c r="AD373" s="30"/>
      <c r="AE373" s="30"/>
      <c r="AR373" s="171" t="s">
        <v>193</v>
      </c>
      <c r="AT373" s="171" t="s">
        <v>124</v>
      </c>
      <c r="AU373" s="171" t="s">
        <v>85</v>
      </c>
      <c r="AY373" s="17" t="s">
        <v>122</v>
      </c>
      <c r="BE373" s="172">
        <f>IF(N373="základní",J373,0)</f>
        <v>363</v>
      </c>
      <c r="BF373" s="172">
        <f>IF(N373="snížená",J373,0)</f>
        <v>0</v>
      </c>
      <c r="BG373" s="172">
        <f>IF(N373="zákl. přenesená",J373,0)</f>
        <v>0</v>
      </c>
      <c r="BH373" s="172">
        <f>IF(N373="sníž. přenesená",J373,0)</f>
        <v>0</v>
      </c>
      <c r="BI373" s="172">
        <f>IF(N373="nulová",J373,0)</f>
        <v>0</v>
      </c>
      <c r="BJ373" s="17" t="s">
        <v>19</v>
      </c>
      <c r="BK373" s="172">
        <f>ROUND(I373*H373,2)</f>
        <v>363</v>
      </c>
      <c r="BL373" s="17" t="s">
        <v>193</v>
      </c>
      <c r="BM373" s="171" t="s">
        <v>528</v>
      </c>
    </row>
    <row r="374" s="13" customFormat="1">
      <c r="A374" s="13"/>
      <c r="B374" s="173"/>
      <c r="C374" s="13"/>
      <c r="D374" s="174" t="s">
        <v>130</v>
      </c>
      <c r="E374" s="175" t="s">
        <v>1</v>
      </c>
      <c r="F374" s="176" t="s">
        <v>487</v>
      </c>
      <c r="G374" s="13"/>
      <c r="H374" s="177">
        <v>1</v>
      </c>
      <c r="I374" s="13"/>
      <c r="J374" s="13"/>
      <c r="K374" s="13"/>
      <c r="L374" s="173"/>
      <c r="M374" s="178"/>
      <c r="N374" s="179"/>
      <c r="O374" s="179"/>
      <c r="P374" s="179"/>
      <c r="Q374" s="179"/>
      <c r="R374" s="179"/>
      <c r="S374" s="179"/>
      <c r="T374" s="180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175" t="s">
        <v>130</v>
      </c>
      <c r="AU374" s="175" t="s">
        <v>85</v>
      </c>
      <c r="AV374" s="13" t="s">
        <v>85</v>
      </c>
      <c r="AW374" s="13" t="s">
        <v>32</v>
      </c>
      <c r="AX374" s="13" t="s">
        <v>19</v>
      </c>
      <c r="AY374" s="175" t="s">
        <v>122</v>
      </c>
    </row>
    <row r="375" s="2" customFormat="1" ht="16.5" customHeight="1">
      <c r="A375" s="30"/>
      <c r="B375" s="159"/>
      <c r="C375" s="160" t="s">
        <v>529</v>
      </c>
      <c r="D375" s="160" t="s">
        <v>124</v>
      </c>
      <c r="E375" s="161" t="s">
        <v>530</v>
      </c>
      <c r="F375" s="162" t="s">
        <v>531</v>
      </c>
      <c r="G375" s="163" t="s">
        <v>256</v>
      </c>
      <c r="H375" s="164">
        <v>7</v>
      </c>
      <c r="I375" s="165">
        <v>75.400000000000006</v>
      </c>
      <c r="J375" s="165">
        <f>ROUND(I375*H375,2)</f>
        <v>527.79999999999995</v>
      </c>
      <c r="K375" s="166"/>
      <c r="L375" s="31"/>
      <c r="M375" s="167" t="s">
        <v>1</v>
      </c>
      <c r="N375" s="168" t="s">
        <v>41</v>
      </c>
      <c r="O375" s="169">
        <v>0.16500000000000001</v>
      </c>
      <c r="P375" s="169">
        <f>O375*H375</f>
        <v>1.155</v>
      </c>
      <c r="Q375" s="169">
        <v>2.0000000000000002E-05</v>
      </c>
      <c r="R375" s="169">
        <f>Q375*H375</f>
        <v>0.00014000000000000002</v>
      </c>
      <c r="S375" s="169">
        <v>0</v>
      </c>
      <c r="T375" s="170">
        <f>S375*H375</f>
        <v>0</v>
      </c>
      <c r="U375" s="30"/>
      <c r="V375" s="30"/>
      <c r="W375" s="30"/>
      <c r="X375" s="30"/>
      <c r="Y375" s="30"/>
      <c r="Z375" s="30"/>
      <c r="AA375" s="30"/>
      <c r="AB375" s="30"/>
      <c r="AC375" s="30"/>
      <c r="AD375" s="30"/>
      <c r="AE375" s="30"/>
      <c r="AR375" s="171" t="s">
        <v>193</v>
      </c>
      <c r="AT375" s="171" t="s">
        <v>124</v>
      </c>
      <c r="AU375" s="171" t="s">
        <v>85</v>
      </c>
      <c r="AY375" s="17" t="s">
        <v>122</v>
      </c>
      <c r="BE375" s="172">
        <f>IF(N375="základní",J375,0)</f>
        <v>527.79999999999995</v>
      </c>
      <c r="BF375" s="172">
        <f>IF(N375="snížená",J375,0)</f>
        <v>0</v>
      </c>
      <c r="BG375" s="172">
        <f>IF(N375="zákl. přenesená",J375,0)</f>
        <v>0</v>
      </c>
      <c r="BH375" s="172">
        <f>IF(N375="sníž. přenesená",J375,0)</f>
        <v>0</v>
      </c>
      <c r="BI375" s="172">
        <f>IF(N375="nulová",J375,0)</f>
        <v>0</v>
      </c>
      <c r="BJ375" s="17" t="s">
        <v>19</v>
      </c>
      <c r="BK375" s="172">
        <f>ROUND(I375*H375,2)</f>
        <v>527.79999999999995</v>
      </c>
      <c r="BL375" s="17" t="s">
        <v>193</v>
      </c>
      <c r="BM375" s="171" t="s">
        <v>532</v>
      </c>
    </row>
    <row r="376" s="13" customFormat="1">
      <c r="A376" s="13"/>
      <c r="B376" s="173"/>
      <c r="C376" s="13"/>
      <c r="D376" s="174" t="s">
        <v>130</v>
      </c>
      <c r="E376" s="175" t="s">
        <v>1</v>
      </c>
      <c r="F376" s="176" t="s">
        <v>533</v>
      </c>
      <c r="G376" s="13"/>
      <c r="H376" s="177">
        <v>7</v>
      </c>
      <c r="I376" s="13"/>
      <c r="J376" s="13"/>
      <c r="K376" s="13"/>
      <c r="L376" s="173"/>
      <c r="M376" s="178"/>
      <c r="N376" s="179"/>
      <c r="O376" s="179"/>
      <c r="P376" s="179"/>
      <c r="Q376" s="179"/>
      <c r="R376" s="179"/>
      <c r="S376" s="179"/>
      <c r="T376" s="180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175" t="s">
        <v>130</v>
      </c>
      <c r="AU376" s="175" t="s">
        <v>85</v>
      </c>
      <c r="AV376" s="13" t="s">
        <v>85</v>
      </c>
      <c r="AW376" s="13" t="s">
        <v>32</v>
      </c>
      <c r="AX376" s="13" t="s">
        <v>76</v>
      </c>
      <c r="AY376" s="175" t="s">
        <v>122</v>
      </c>
    </row>
    <row r="377" s="14" customFormat="1">
      <c r="A377" s="14"/>
      <c r="B377" s="181"/>
      <c r="C377" s="14"/>
      <c r="D377" s="174" t="s">
        <v>130</v>
      </c>
      <c r="E377" s="182" t="s">
        <v>1</v>
      </c>
      <c r="F377" s="183" t="s">
        <v>133</v>
      </c>
      <c r="G377" s="14"/>
      <c r="H377" s="184">
        <v>7</v>
      </c>
      <c r="I377" s="14"/>
      <c r="J377" s="14"/>
      <c r="K377" s="14"/>
      <c r="L377" s="181"/>
      <c r="M377" s="185"/>
      <c r="N377" s="186"/>
      <c r="O377" s="186"/>
      <c r="P377" s="186"/>
      <c r="Q377" s="186"/>
      <c r="R377" s="186"/>
      <c r="S377" s="186"/>
      <c r="T377" s="187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182" t="s">
        <v>130</v>
      </c>
      <c r="AU377" s="182" t="s">
        <v>85</v>
      </c>
      <c r="AV377" s="14" t="s">
        <v>128</v>
      </c>
      <c r="AW377" s="14" t="s">
        <v>32</v>
      </c>
      <c r="AX377" s="14" t="s">
        <v>19</v>
      </c>
      <c r="AY377" s="182" t="s">
        <v>122</v>
      </c>
    </row>
    <row r="378" s="2" customFormat="1" ht="21.75" customHeight="1">
      <c r="A378" s="30"/>
      <c r="B378" s="159"/>
      <c r="C378" s="188" t="s">
        <v>534</v>
      </c>
      <c r="D378" s="188" t="s">
        <v>171</v>
      </c>
      <c r="E378" s="189" t="s">
        <v>535</v>
      </c>
      <c r="F378" s="190" t="s">
        <v>536</v>
      </c>
      <c r="G378" s="191" t="s">
        <v>256</v>
      </c>
      <c r="H378" s="192">
        <v>7</v>
      </c>
      <c r="I378" s="193">
        <v>1700</v>
      </c>
      <c r="J378" s="193">
        <f>ROUND(I378*H378,2)</f>
        <v>11900</v>
      </c>
      <c r="K378" s="194"/>
      <c r="L378" s="195"/>
      <c r="M378" s="196" t="s">
        <v>1</v>
      </c>
      <c r="N378" s="197" t="s">
        <v>41</v>
      </c>
      <c r="O378" s="169">
        <v>0</v>
      </c>
      <c r="P378" s="169">
        <f>O378*H378</f>
        <v>0</v>
      </c>
      <c r="Q378" s="169">
        <v>0.00029999999999999997</v>
      </c>
      <c r="R378" s="169">
        <f>Q378*H378</f>
        <v>0.0020999999999999999</v>
      </c>
      <c r="S378" s="169">
        <v>0</v>
      </c>
      <c r="T378" s="170">
        <f>S378*H378</f>
        <v>0</v>
      </c>
      <c r="U378" s="30"/>
      <c r="V378" s="30"/>
      <c r="W378" s="30"/>
      <c r="X378" s="30"/>
      <c r="Y378" s="30"/>
      <c r="Z378" s="30"/>
      <c r="AA378" s="30"/>
      <c r="AB378" s="30"/>
      <c r="AC378" s="30"/>
      <c r="AD378" s="30"/>
      <c r="AE378" s="30"/>
      <c r="AR378" s="171" t="s">
        <v>192</v>
      </c>
      <c r="AT378" s="171" t="s">
        <v>171</v>
      </c>
      <c r="AU378" s="171" t="s">
        <v>85</v>
      </c>
      <c r="AY378" s="17" t="s">
        <v>122</v>
      </c>
      <c r="BE378" s="172">
        <f>IF(N378="základní",J378,0)</f>
        <v>11900</v>
      </c>
      <c r="BF378" s="172">
        <f>IF(N378="snížená",J378,0)</f>
        <v>0</v>
      </c>
      <c r="BG378" s="172">
        <f>IF(N378="zákl. přenesená",J378,0)</f>
        <v>0</v>
      </c>
      <c r="BH378" s="172">
        <f>IF(N378="sníž. přenesená",J378,0)</f>
        <v>0</v>
      </c>
      <c r="BI378" s="172">
        <f>IF(N378="nulová",J378,0)</f>
        <v>0</v>
      </c>
      <c r="BJ378" s="17" t="s">
        <v>19</v>
      </c>
      <c r="BK378" s="172">
        <f>ROUND(I378*H378,2)</f>
        <v>11900</v>
      </c>
      <c r="BL378" s="17" t="s">
        <v>193</v>
      </c>
      <c r="BM378" s="171" t="s">
        <v>537</v>
      </c>
    </row>
    <row r="379" s="13" customFormat="1">
      <c r="A379" s="13"/>
      <c r="B379" s="173"/>
      <c r="C379" s="13"/>
      <c r="D379" s="174" t="s">
        <v>130</v>
      </c>
      <c r="E379" s="175" t="s">
        <v>1</v>
      </c>
      <c r="F379" s="176" t="s">
        <v>533</v>
      </c>
      <c r="G379" s="13"/>
      <c r="H379" s="177">
        <v>7</v>
      </c>
      <c r="I379" s="13"/>
      <c r="J379" s="13"/>
      <c r="K379" s="13"/>
      <c r="L379" s="173"/>
      <c r="M379" s="178"/>
      <c r="N379" s="179"/>
      <c r="O379" s="179"/>
      <c r="P379" s="179"/>
      <c r="Q379" s="179"/>
      <c r="R379" s="179"/>
      <c r="S379" s="179"/>
      <c r="T379" s="180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175" t="s">
        <v>130</v>
      </c>
      <c r="AU379" s="175" t="s">
        <v>85</v>
      </c>
      <c r="AV379" s="13" t="s">
        <v>85</v>
      </c>
      <c r="AW379" s="13" t="s">
        <v>32</v>
      </c>
      <c r="AX379" s="13" t="s">
        <v>76</v>
      </c>
      <c r="AY379" s="175" t="s">
        <v>122</v>
      </c>
    </row>
    <row r="380" s="14" customFormat="1">
      <c r="A380" s="14"/>
      <c r="B380" s="181"/>
      <c r="C380" s="14"/>
      <c r="D380" s="174" t="s">
        <v>130</v>
      </c>
      <c r="E380" s="182" t="s">
        <v>1</v>
      </c>
      <c r="F380" s="183" t="s">
        <v>133</v>
      </c>
      <c r="G380" s="14"/>
      <c r="H380" s="184">
        <v>7</v>
      </c>
      <c r="I380" s="14"/>
      <c r="J380" s="14"/>
      <c r="K380" s="14"/>
      <c r="L380" s="181"/>
      <c r="M380" s="185"/>
      <c r="N380" s="186"/>
      <c r="O380" s="186"/>
      <c r="P380" s="186"/>
      <c r="Q380" s="186"/>
      <c r="R380" s="186"/>
      <c r="S380" s="186"/>
      <c r="T380" s="187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182" t="s">
        <v>130</v>
      </c>
      <c r="AU380" s="182" t="s">
        <v>85</v>
      </c>
      <c r="AV380" s="14" t="s">
        <v>128</v>
      </c>
      <c r="AW380" s="14" t="s">
        <v>32</v>
      </c>
      <c r="AX380" s="14" t="s">
        <v>19</v>
      </c>
      <c r="AY380" s="182" t="s">
        <v>122</v>
      </c>
    </row>
    <row r="381" s="2" customFormat="1" ht="16.5" customHeight="1">
      <c r="A381" s="30"/>
      <c r="B381" s="159"/>
      <c r="C381" s="160" t="s">
        <v>538</v>
      </c>
      <c r="D381" s="160" t="s">
        <v>124</v>
      </c>
      <c r="E381" s="161" t="s">
        <v>539</v>
      </c>
      <c r="F381" s="162" t="s">
        <v>540</v>
      </c>
      <c r="G381" s="163" t="s">
        <v>256</v>
      </c>
      <c r="H381" s="164">
        <v>3</v>
      </c>
      <c r="I381" s="165">
        <v>94</v>
      </c>
      <c r="J381" s="165">
        <f>ROUND(I381*H381,2)</f>
        <v>282</v>
      </c>
      <c r="K381" s="166"/>
      <c r="L381" s="31"/>
      <c r="M381" s="167" t="s">
        <v>1</v>
      </c>
      <c r="N381" s="168" t="s">
        <v>41</v>
      </c>
      <c r="O381" s="169">
        <v>0.20699999999999999</v>
      </c>
      <c r="P381" s="169">
        <f>O381*H381</f>
        <v>0.621</v>
      </c>
      <c r="Q381" s="169">
        <v>2.0000000000000002E-05</v>
      </c>
      <c r="R381" s="169">
        <f>Q381*H381</f>
        <v>6.0000000000000008E-05</v>
      </c>
      <c r="S381" s="169">
        <v>0</v>
      </c>
      <c r="T381" s="170">
        <f>S381*H381</f>
        <v>0</v>
      </c>
      <c r="U381" s="30"/>
      <c r="V381" s="30"/>
      <c r="W381" s="30"/>
      <c r="X381" s="30"/>
      <c r="Y381" s="30"/>
      <c r="Z381" s="30"/>
      <c r="AA381" s="30"/>
      <c r="AB381" s="30"/>
      <c r="AC381" s="30"/>
      <c r="AD381" s="30"/>
      <c r="AE381" s="30"/>
      <c r="AR381" s="171" t="s">
        <v>193</v>
      </c>
      <c r="AT381" s="171" t="s">
        <v>124</v>
      </c>
      <c r="AU381" s="171" t="s">
        <v>85</v>
      </c>
      <c r="AY381" s="17" t="s">
        <v>122</v>
      </c>
      <c r="BE381" s="172">
        <f>IF(N381="základní",J381,0)</f>
        <v>282</v>
      </c>
      <c r="BF381" s="172">
        <f>IF(N381="snížená",J381,0)</f>
        <v>0</v>
      </c>
      <c r="BG381" s="172">
        <f>IF(N381="zákl. přenesená",J381,0)</f>
        <v>0</v>
      </c>
      <c r="BH381" s="172">
        <f>IF(N381="sníž. přenesená",J381,0)</f>
        <v>0</v>
      </c>
      <c r="BI381" s="172">
        <f>IF(N381="nulová",J381,0)</f>
        <v>0</v>
      </c>
      <c r="BJ381" s="17" t="s">
        <v>19</v>
      </c>
      <c r="BK381" s="172">
        <f>ROUND(I381*H381,2)</f>
        <v>282</v>
      </c>
      <c r="BL381" s="17" t="s">
        <v>193</v>
      </c>
      <c r="BM381" s="171" t="s">
        <v>541</v>
      </c>
    </row>
    <row r="382" s="13" customFormat="1">
      <c r="A382" s="13"/>
      <c r="B382" s="173"/>
      <c r="C382" s="13"/>
      <c r="D382" s="174" t="s">
        <v>130</v>
      </c>
      <c r="E382" s="175" t="s">
        <v>1</v>
      </c>
      <c r="F382" s="176" t="s">
        <v>542</v>
      </c>
      <c r="G382" s="13"/>
      <c r="H382" s="177">
        <v>3</v>
      </c>
      <c r="I382" s="13"/>
      <c r="J382" s="13"/>
      <c r="K382" s="13"/>
      <c r="L382" s="173"/>
      <c r="M382" s="178"/>
      <c r="N382" s="179"/>
      <c r="O382" s="179"/>
      <c r="P382" s="179"/>
      <c r="Q382" s="179"/>
      <c r="R382" s="179"/>
      <c r="S382" s="179"/>
      <c r="T382" s="180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175" t="s">
        <v>130</v>
      </c>
      <c r="AU382" s="175" t="s">
        <v>85</v>
      </c>
      <c r="AV382" s="13" t="s">
        <v>85</v>
      </c>
      <c r="AW382" s="13" t="s">
        <v>32</v>
      </c>
      <c r="AX382" s="13" t="s">
        <v>76</v>
      </c>
      <c r="AY382" s="175" t="s">
        <v>122</v>
      </c>
    </row>
    <row r="383" s="14" customFormat="1">
      <c r="A383" s="14"/>
      <c r="B383" s="181"/>
      <c r="C383" s="14"/>
      <c r="D383" s="174" t="s">
        <v>130</v>
      </c>
      <c r="E383" s="182" t="s">
        <v>1</v>
      </c>
      <c r="F383" s="183" t="s">
        <v>133</v>
      </c>
      <c r="G383" s="14"/>
      <c r="H383" s="184">
        <v>3</v>
      </c>
      <c r="I383" s="14"/>
      <c r="J383" s="14"/>
      <c r="K383" s="14"/>
      <c r="L383" s="181"/>
      <c r="M383" s="185"/>
      <c r="N383" s="186"/>
      <c r="O383" s="186"/>
      <c r="P383" s="186"/>
      <c r="Q383" s="186"/>
      <c r="R383" s="186"/>
      <c r="S383" s="186"/>
      <c r="T383" s="187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182" t="s">
        <v>130</v>
      </c>
      <c r="AU383" s="182" t="s">
        <v>85</v>
      </c>
      <c r="AV383" s="14" t="s">
        <v>128</v>
      </c>
      <c r="AW383" s="14" t="s">
        <v>32</v>
      </c>
      <c r="AX383" s="14" t="s">
        <v>19</v>
      </c>
      <c r="AY383" s="182" t="s">
        <v>122</v>
      </c>
    </row>
    <row r="384" s="2" customFormat="1" ht="21.75" customHeight="1">
      <c r="A384" s="30"/>
      <c r="B384" s="159"/>
      <c r="C384" s="188" t="s">
        <v>543</v>
      </c>
      <c r="D384" s="188" t="s">
        <v>171</v>
      </c>
      <c r="E384" s="189" t="s">
        <v>544</v>
      </c>
      <c r="F384" s="190" t="s">
        <v>545</v>
      </c>
      <c r="G384" s="191" t="s">
        <v>256</v>
      </c>
      <c r="H384" s="192">
        <v>3</v>
      </c>
      <c r="I384" s="193">
        <v>2150</v>
      </c>
      <c r="J384" s="193">
        <f>ROUND(I384*H384,2)</f>
        <v>6450</v>
      </c>
      <c r="K384" s="194"/>
      <c r="L384" s="195"/>
      <c r="M384" s="196" t="s">
        <v>1</v>
      </c>
      <c r="N384" s="197" t="s">
        <v>41</v>
      </c>
      <c r="O384" s="169">
        <v>0</v>
      </c>
      <c r="P384" s="169">
        <f>O384*H384</f>
        <v>0</v>
      </c>
      <c r="Q384" s="169">
        <v>0.00029999999999999997</v>
      </c>
      <c r="R384" s="169">
        <f>Q384*H384</f>
        <v>0.00089999999999999998</v>
      </c>
      <c r="S384" s="169">
        <v>0</v>
      </c>
      <c r="T384" s="170">
        <f>S384*H384</f>
        <v>0</v>
      </c>
      <c r="U384" s="30"/>
      <c r="V384" s="30"/>
      <c r="W384" s="30"/>
      <c r="X384" s="30"/>
      <c r="Y384" s="30"/>
      <c r="Z384" s="30"/>
      <c r="AA384" s="30"/>
      <c r="AB384" s="30"/>
      <c r="AC384" s="30"/>
      <c r="AD384" s="30"/>
      <c r="AE384" s="30"/>
      <c r="AR384" s="171" t="s">
        <v>192</v>
      </c>
      <c r="AT384" s="171" t="s">
        <v>171</v>
      </c>
      <c r="AU384" s="171" t="s">
        <v>85</v>
      </c>
      <c r="AY384" s="17" t="s">
        <v>122</v>
      </c>
      <c r="BE384" s="172">
        <f>IF(N384="základní",J384,0)</f>
        <v>6450</v>
      </c>
      <c r="BF384" s="172">
        <f>IF(N384="snížená",J384,0)</f>
        <v>0</v>
      </c>
      <c r="BG384" s="172">
        <f>IF(N384="zákl. přenesená",J384,0)</f>
        <v>0</v>
      </c>
      <c r="BH384" s="172">
        <f>IF(N384="sníž. přenesená",J384,0)</f>
        <v>0</v>
      </c>
      <c r="BI384" s="172">
        <f>IF(N384="nulová",J384,0)</f>
        <v>0</v>
      </c>
      <c r="BJ384" s="17" t="s">
        <v>19</v>
      </c>
      <c r="BK384" s="172">
        <f>ROUND(I384*H384,2)</f>
        <v>6450</v>
      </c>
      <c r="BL384" s="17" t="s">
        <v>193</v>
      </c>
      <c r="BM384" s="171" t="s">
        <v>546</v>
      </c>
    </row>
    <row r="385" s="13" customFormat="1">
      <c r="A385" s="13"/>
      <c r="B385" s="173"/>
      <c r="C385" s="13"/>
      <c r="D385" s="174" t="s">
        <v>130</v>
      </c>
      <c r="E385" s="175" t="s">
        <v>1</v>
      </c>
      <c r="F385" s="176" t="s">
        <v>542</v>
      </c>
      <c r="G385" s="13"/>
      <c r="H385" s="177">
        <v>3</v>
      </c>
      <c r="I385" s="13"/>
      <c r="J385" s="13"/>
      <c r="K385" s="13"/>
      <c r="L385" s="173"/>
      <c r="M385" s="178"/>
      <c r="N385" s="179"/>
      <c r="O385" s="179"/>
      <c r="P385" s="179"/>
      <c r="Q385" s="179"/>
      <c r="R385" s="179"/>
      <c r="S385" s="179"/>
      <c r="T385" s="180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175" t="s">
        <v>130</v>
      </c>
      <c r="AU385" s="175" t="s">
        <v>85</v>
      </c>
      <c r="AV385" s="13" t="s">
        <v>85</v>
      </c>
      <c r="AW385" s="13" t="s">
        <v>32</v>
      </c>
      <c r="AX385" s="13" t="s">
        <v>76</v>
      </c>
      <c r="AY385" s="175" t="s">
        <v>122</v>
      </c>
    </row>
    <row r="386" s="14" customFormat="1">
      <c r="A386" s="14"/>
      <c r="B386" s="181"/>
      <c r="C386" s="14"/>
      <c r="D386" s="174" t="s">
        <v>130</v>
      </c>
      <c r="E386" s="182" t="s">
        <v>1</v>
      </c>
      <c r="F386" s="183" t="s">
        <v>133</v>
      </c>
      <c r="G386" s="14"/>
      <c r="H386" s="184">
        <v>3</v>
      </c>
      <c r="I386" s="14"/>
      <c r="J386" s="14"/>
      <c r="K386" s="14"/>
      <c r="L386" s="181"/>
      <c r="M386" s="185"/>
      <c r="N386" s="186"/>
      <c r="O386" s="186"/>
      <c r="P386" s="186"/>
      <c r="Q386" s="186"/>
      <c r="R386" s="186"/>
      <c r="S386" s="186"/>
      <c r="T386" s="187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182" t="s">
        <v>130</v>
      </c>
      <c r="AU386" s="182" t="s">
        <v>85</v>
      </c>
      <c r="AV386" s="14" t="s">
        <v>128</v>
      </c>
      <c r="AW386" s="14" t="s">
        <v>32</v>
      </c>
      <c r="AX386" s="14" t="s">
        <v>19</v>
      </c>
      <c r="AY386" s="182" t="s">
        <v>122</v>
      </c>
    </row>
    <row r="387" s="2" customFormat="1" ht="21.75" customHeight="1">
      <c r="A387" s="30"/>
      <c r="B387" s="159"/>
      <c r="C387" s="160" t="s">
        <v>547</v>
      </c>
      <c r="D387" s="160" t="s">
        <v>124</v>
      </c>
      <c r="E387" s="161" t="s">
        <v>548</v>
      </c>
      <c r="F387" s="162" t="s">
        <v>549</v>
      </c>
      <c r="G387" s="163" t="s">
        <v>256</v>
      </c>
      <c r="H387" s="164">
        <v>15</v>
      </c>
      <c r="I387" s="165">
        <v>980</v>
      </c>
      <c r="J387" s="165">
        <f>ROUND(I387*H387,2)</f>
        <v>14700</v>
      </c>
      <c r="K387" s="166"/>
      <c r="L387" s="31"/>
      <c r="M387" s="167" t="s">
        <v>1</v>
      </c>
      <c r="N387" s="168" t="s">
        <v>41</v>
      </c>
      <c r="O387" s="169">
        <v>0.375</v>
      </c>
      <c r="P387" s="169">
        <f>O387*H387</f>
        <v>5.625</v>
      </c>
      <c r="Q387" s="169">
        <v>0.0012700000000000001</v>
      </c>
      <c r="R387" s="169">
        <f>Q387*H387</f>
        <v>0.019050000000000001</v>
      </c>
      <c r="S387" s="169">
        <v>0</v>
      </c>
      <c r="T387" s="170">
        <f>S387*H387</f>
        <v>0</v>
      </c>
      <c r="U387" s="30"/>
      <c r="V387" s="30"/>
      <c r="W387" s="30"/>
      <c r="X387" s="30"/>
      <c r="Y387" s="30"/>
      <c r="Z387" s="30"/>
      <c r="AA387" s="30"/>
      <c r="AB387" s="30"/>
      <c r="AC387" s="30"/>
      <c r="AD387" s="30"/>
      <c r="AE387" s="30"/>
      <c r="AR387" s="171" t="s">
        <v>193</v>
      </c>
      <c r="AT387" s="171" t="s">
        <v>124</v>
      </c>
      <c r="AU387" s="171" t="s">
        <v>85</v>
      </c>
      <c r="AY387" s="17" t="s">
        <v>122</v>
      </c>
      <c r="BE387" s="172">
        <f>IF(N387="základní",J387,0)</f>
        <v>14700</v>
      </c>
      <c r="BF387" s="172">
        <f>IF(N387="snížená",J387,0)</f>
        <v>0</v>
      </c>
      <c r="BG387" s="172">
        <f>IF(N387="zákl. přenesená",J387,0)</f>
        <v>0</v>
      </c>
      <c r="BH387" s="172">
        <f>IF(N387="sníž. přenesená",J387,0)</f>
        <v>0</v>
      </c>
      <c r="BI387" s="172">
        <f>IF(N387="nulová",J387,0)</f>
        <v>0</v>
      </c>
      <c r="BJ387" s="17" t="s">
        <v>19</v>
      </c>
      <c r="BK387" s="172">
        <f>ROUND(I387*H387,2)</f>
        <v>14700</v>
      </c>
      <c r="BL387" s="17" t="s">
        <v>193</v>
      </c>
      <c r="BM387" s="171" t="s">
        <v>550</v>
      </c>
    </row>
    <row r="388" s="13" customFormat="1">
      <c r="A388" s="13"/>
      <c r="B388" s="173"/>
      <c r="C388" s="13"/>
      <c r="D388" s="174" t="s">
        <v>130</v>
      </c>
      <c r="E388" s="175" t="s">
        <v>1</v>
      </c>
      <c r="F388" s="176" t="s">
        <v>551</v>
      </c>
      <c r="G388" s="13"/>
      <c r="H388" s="177">
        <v>15</v>
      </c>
      <c r="I388" s="13"/>
      <c r="J388" s="13"/>
      <c r="K388" s="13"/>
      <c r="L388" s="173"/>
      <c r="M388" s="178"/>
      <c r="N388" s="179"/>
      <c r="O388" s="179"/>
      <c r="P388" s="179"/>
      <c r="Q388" s="179"/>
      <c r="R388" s="179"/>
      <c r="S388" s="179"/>
      <c r="T388" s="180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175" t="s">
        <v>130</v>
      </c>
      <c r="AU388" s="175" t="s">
        <v>85</v>
      </c>
      <c r="AV388" s="13" t="s">
        <v>85</v>
      </c>
      <c r="AW388" s="13" t="s">
        <v>32</v>
      </c>
      <c r="AX388" s="13" t="s">
        <v>76</v>
      </c>
      <c r="AY388" s="175" t="s">
        <v>122</v>
      </c>
    </row>
    <row r="389" s="14" customFormat="1">
      <c r="A389" s="14"/>
      <c r="B389" s="181"/>
      <c r="C389" s="14"/>
      <c r="D389" s="174" t="s">
        <v>130</v>
      </c>
      <c r="E389" s="182" t="s">
        <v>1</v>
      </c>
      <c r="F389" s="183" t="s">
        <v>133</v>
      </c>
      <c r="G389" s="14"/>
      <c r="H389" s="184">
        <v>15</v>
      </c>
      <c r="I389" s="14"/>
      <c r="J389" s="14"/>
      <c r="K389" s="14"/>
      <c r="L389" s="181"/>
      <c r="M389" s="185"/>
      <c r="N389" s="186"/>
      <c r="O389" s="186"/>
      <c r="P389" s="186"/>
      <c r="Q389" s="186"/>
      <c r="R389" s="186"/>
      <c r="S389" s="186"/>
      <c r="T389" s="187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182" t="s">
        <v>130</v>
      </c>
      <c r="AU389" s="182" t="s">
        <v>85</v>
      </c>
      <c r="AV389" s="14" t="s">
        <v>128</v>
      </c>
      <c r="AW389" s="14" t="s">
        <v>32</v>
      </c>
      <c r="AX389" s="14" t="s">
        <v>19</v>
      </c>
      <c r="AY389" s="182" t="s">
        <v>122</v>
      </c>
    </row>
    <row r="390" s="2" customFormat="1" ht="21.75" customHeight="1">
      <c r="A390" s="30"/>
      <c r="B390" s="159"/>
      <c r="C390" s="160" t="s">
        <v>552</v>
      </c>
      <c r="D390" s="160" t="s">
        <v>124</v>
      </c>
      <c r="E390" s="161" t="s">
        <v>553</v>
      </c>
      <c r="F390" s="162" t="s">
        <v>554</v>
      </c>
      <c r="G390" s="163" t="s">
        <v>256</v>
      </c>
      <c r="H390" s="164">
        <v>1</v>
      </c>
      <c r="I390" s="165">
        <v>1960</v>
      </c>
      <c r="J390" s="165">
        <f>ROUND(I390*H390,2)</f>
        <v>1960</v>
      </c>
      <c r="K390" s="166"/>
      <c r="L390" s="31"/>
      <c r="M390" s="167" t="s">
        <v>1</v>
      </c>
      <c r="N390" s="168" t="s">
        <v>41</v>
      </c>
      <c r="O390" s="169">
        <v>0.39300000000000002</v>
      </c>
      <c r="P390" s="169">
        <f>O390*H390</f>
        <v>0.39300000000000002</v>
      </c>
      <c r="Q390" s="169">
        <v>0.0032799999999999999</v>
      </c>
      <c r="R390" s="169">
        <f>Q390*H390</f>
        <v>0.0032799999999999999</v>
      </c>
      <c r="S390" s="169">
        <v>0</v>
      </c>
      <c r="T390" s="170">
        <f>S390*H390</f>
        <v>0</v>
      </c>
      <c r="U390" s="30"/>
      <c r="V390" s="30"/>
      <c r="W390" s="30"/>
      <c r="X390" s="30"/>
      <c r="Y390" s="30"/>
      <c r="Z390" s="30"/>
      <c r="AA390" s="30"/>
      <c r="AB390" s="30"/>
      <c r="AC390" s="30"/>
      <c r="AD390" s="30"/>
      <c r="AE390" s="30"/>
      <c r="AR390" s="171" t="s">
        <v>193</v>
      </c>
      <c r="AT390" s="171" t="s">
        <v>124</v>
      </c>
      <c r="AU390" s="171" t="s">
        <v>85</v>
      </c>
      <c r="AY390" s="17" t="s">
        <v>122</v>
      </c>
      <c r="BE390" s="172">
        <f>IF(N390="základní",J390,0)</f>
        <v>1960</v>
      </c>
      <c r="BF390" s="172">
        <f>IF(N390="snížená",J390,0)</f>
        <v>0</v>
      </c>
      <c r="BG390" s="172">
        <f>IF(N390="zákl. přenesená",J390,0)</f>
        <v>0</v>
      </c>
      <c r="BH390" s="172">
        <f>IF(N390="sníž. přenesená",J390,0)</f>
        <v>0</v>
      </c>
      <c r="BI390" s="172">
        <f>IF(N390="nulová",J390,0)</f>
        <v>0</v>
      </c>
      <c r="BJ390" s="17" t="s">
        <v>19</v>
      </c>
      <c r="BK390" s="172">
        <f>ROUND(I390*H390,2)</f>
        <v>1960</v>
      </c>
      <c r="BL390" s="17" t="s">
        <v>193</v>
      </c>
      <c r="BM390" s="171" t="s">
        <v>555</v>
      </c>
    </row>
    <row r="391" s="13" customFormat="1">
      <c r="A391" s="13"/>
      <c r="B391" s="173"/>
      <c r="C391" s="13"/>
      <c r="D391" s="174" t="s">
        <v>130</v>
      </c>
      <c r="E391" s="175" t="s">
        <v>1</v>
      </c>
      <c r="F391" s="176" t="s">
        <v>556</v>
      </c>
      <c r="G391" s="13"/>
      <c r="H391" s="177">
        <v>1</v>
      </c>
      <c r="I391" s="13"/>
      <c r="J391" s="13"/>
      <c r="K391" s="13"/>
      <c r="L391" s="173"/>
      <c r="M391" s="178"/>
      <c r="N391" s="179"/>
      <c r="O391" s="179"/>
      <c r="P391" s="179"/>
      <c r="Q391" s="179"/>
      <c r="R391" s="179"/>
      <c r="S391" s="179"/>
      <c r="T391" s="180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175" t="s">
        <v>130</v>
      </c>
      <c r="AU391" s="175" t="s">
        <v>85</v>
      </c>
      <c r="AV391" s="13" t="s">
        <v>85</v>
      </c>
      <c r="AW391" s="13" t="s">
        <v>32</v>
      </c>
      <c r="AX391" s="13" t="s">
        <v>76</v>
      </c>
      <c r="AY391" s="175" t="s">
        <v>122</v>
      </c>
    </row>
    <row r="392" s="14" customFormat="1">
      <c r="A392" s="14"/>
      <c r="B392" s="181"/>
      <c r="C392" s="14"/>
      <c r="D392" s="174" t="s">
        <v>130</v>
      </c>
      <c r="E392" s="182" t="s">
        <v>1</v>
      </c>
      <c r="F392" s="183" t="s">
        <v>133</v>
      </c>
      <c r="G392" s="14"/>
      <c r="H392" s="184">
        <v>1</v>
      </c>
      <c r="I392" s="14"/>
      <c r="J392" s="14"/>
      <c r="K392" s="14"/>
      <c r="L392" s="181"/>
      <c r="M392" s="185"/>
      <c r="N392" s="186"/>
      <c r="O392" s="186"/>
      <c r="P392" s="186"/>
      <c r="Q392" s="186"/>
      <c r="R392" s="186"/>
      <c r="S392" s="186"/>
      <c r="T392" s="187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182" t="s">
        <v>130</v>
      </c>
      <c r="AU392" s="182" t="s">
        <v>85</v>
      </c>
      <c r="AV392" s="14" t="s">
        <v>128</v>
      </c>
      <c r="AW392" s="14" t="s">
        <v>32</v>
      </c>
      <c r="AX392" s="14" t="s">
        <v>19</v>
      </c>
      <c r="AY392" s="182" t="s">
        <v>122</v>
      </c>
    </row>
    <row r="393" s="2" customFormat="1" ht="21.75" customHeight="1">
      <c r="A393" s="30"/>
      <c r="B393" s="159"/>
      <c r="C393" s="160" t="s">
        <v>557</v>
      </c>
      <c r="D393" s="160" t="s">
        <v>124</v>
      </c>
      <c r="E393" s="161" t="s">
        <v>558</v>
      </c>
      <c r="F393" s="162" t="s">
        <v>559</v>
      </c>
      <c r="G393" s="163" t="s">
        <v>256</v>
      </c>
      <c r="H393" s="164">
        <v>15</v>
      </c>
      <c r="I393" s="165">
        <v>980</v>
      </c>
      <c r="J393" s="165">
        <f>ROUND(I393*H393,2)</f>
        <v>14700</v>
      </c>
      <c r="K393" s="166"/>
      <c r="L393" s="31"/>
      <c r="M393" s="167" t="s">
        <v>1</v>
      </c>
      <c r="N393" s="168" t="s">
        <v>41</v>
      </c>
      <c r="O393" s="169">
        <v>0.375</v>
      </c>
      <c r="P393" s="169">
        <f>O393*H393</f>
        <v>5.625</v>
      </c>
      <c r="Q393" s="169">
        <v>0.00116</v>
      </c>
      <c r="R393" s="169">
        <f>Q393*H393</f>
        <v>0.017399999999999999</v>
      </c>
      <c r="S393" s="169">
        <v>0</v>
      </c>
      <c r="T393" s="170">
        <f>S393*H393</f>
        <v>0</v>
      </c>
      <c r="U393" s="30"/>
      <c r="V393" s="30"/>
      <c r="W393" s="30"/>
      <c r="X393" s="30"/>
      <c r="Y393" s="30"/>
      <c r="Z393" s="30"/>
      <c r="AA393" s="30"/>
      <c r="AB393" s="30"/>
      <c r="AC393" s="30"/>
      <c r="AD393" s="30"/>
      <c r="AE393" s="30"/>
      <c r="AR393" s="171" t="s">
        <v>193</v>
      </c>
      <c r="AT393" s="171" t="s">
        <v>124</v>
      </c>
      <c r="AU393" s="171" t="s">
        <v>85</v>
      </c>
      <c r="AY393" s="17" t="s">
        <v>122</v>
      </c>
      <c r="BE393" s="172">
        <f>IF(N393="základní",J393,0)</f>
        <v>14700</v>
      </c>
      <c r="BF393" s="172">
        <f>IF(N393="snížená",J393,0)</f>
        <v>0</v>
      </c>
      <c r="BG393" s="172">
        <f>IF(N393="zákl. přenesená",J393,0)</f>
        <v>0</v>
      </c>
      <c r="BH393" s="172">
        <f>IF(N393="sníž. přenesená",J393,0)</f>
        <v>0</v>
      </c>
      <c r="BI393" s="172">
        <f>IF(N393="nulová",J393,0)</f>
        <v>0</v>
      </c>
      <c r="BJ393" s="17" t="s">
        <v>19</v>
      </c>
      <c r="BK393" s="172">
        <f>ROUND(I393*H393,2)</f>
        <v>14700</v>
      </c>
      <c r="BL393" s="17" t="s">
        <v>193</v>
      </c>
      <c r="BM393" s="171" t="s">
        <v>560</v>
      </c>
    </row>
    <row r="394" s="13" customFormat="1">
      <c r="A394" s="13"/>
      <c r="B394" s="173"/>
      <c r="C394" s="13"/>
      <c r="D394" s="174" t="s">
        <v>130</v>
      </c>
      <c r="E394" s="175" t="s">
        <v>1</v>
      </c>
      <c r="F394" s="176" t="s">
        <v>551</v>
      </c>
      <c r="G394" s="13"/>
      <c r="H394" s="177">
        <v>15</v>
      </c>
      <c r="I394" s="13"/>
      <c r="J394" s="13"/>
      <c r="K394" s="13"/>
      <c r="L394" s="173"/>
      <c r="M394" s="178"/>
      <c r="N394" s="179"/>
      <c r="O394" s="179"/>
      <c r="P394" s="179"/>
      <c r="Q394" s="179"/>
      <c r="R394" s="179"/>
      <c r="S394" s="179"/>
      <c r="T394" s="180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175" t="s">
        <v>130</v>
      </c>
      <c r="AU394" s="175" t="s">
        <v>85</v>
      </c>
      <c r="AV394" s="13" t="s">
        <v>85</v>
      </c>
      <c r="AW394" s="13" t="s">
        <v>32</v>
      </c>
      <c r="AX394" s="13" t="s">
        <v>76</v>
      </c>
      <c r="AY394" s="175" t="s">
        <v>122</v>
      </c>
    </row>
    <row r="395" s="14" customFormat="1">
      <c r="A395" s="14"/>
      <c r="B395" s="181"/>
      <c r="C395" s="14"/>
      <c r="D395" s="174" t="s">
        <v>130</v>
      </c>
      <c r="E395" s="182" t="s">
        <v>1</v>
      </c>
      <c r="F395" s="183" t="s">
        <v>133</v>
      </c>
      <c r="G395" s="14"/>
      <c r="H395" s="184">
        <v>15</v>
      </c>
      <c r="I395" s="14"/>
      <c r="J395" s="14"/>
      <c r="K395" s="14"/>
      <c r="L395" s="181"/>
      <c r="M395" s="185"/>
      <c r="N395" s="186"/>
      <c r="O395" s="186"/>
      <c r="P395" s="186"/>
      <c r="Q395" s="186"/>
      <c r="R395" s="186"/>
      <c r="S395" s="186"/>
      <c r="T395" s="187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182" t="s">
        <v>130</v>
      </c>
      <c r="AU395" s="182" t="s">
        <v>85</v>
      </c>
      <c r="AV395" s="14" t="s">
        <v>128</v>
      </c>
      <c r="AW395" s="14" t="s">
        <v>32</v>
      </c>
      <c r="AX395" s="14" t="s">
        <v>19</v>
      </c>
      <c r="AY395" s="182" t="s">
        <v>122</v>
      </c>
    </row>
    <row r="396" s="2" customFormat="1" ht="16.5" customHeight="1">
      <c r="A396" s="30"/>
      <c r="B396" s="159"/>
      <c r="C396" s="160" t="s">
        <v>561</v>
      </c>
      <c r="D396" s="160" t="s">
        <v>124</v>
      </c>
      <c r="E396" s="161" t="s">
        <v>562</v>
      </c>
      <c r="F396" s="162" t="s">
        <v>563</v>
      </c>
      <c r="G396" s="163" t="s">
        <v>450</v>
      </c>
      <c r="H396" s="164">
        <v>1</v>
      </c>
      <c r="I396" s="165">
        <v>8320</v>
      </c>
      <c r="J396" s="165">
        <f>ROUND(I396*H396,2)</f>
        <v>8320</v>
      </c>
      <c r="K396" s="166"/>
      <c r="L396" s="31"/>
      <c r="M396" s="167" t="s">
        <v>1</v>
      </c>
      <c r="N396" s="168" t="s">
        <v>41</v>
      </c>
      <c r="O396" s="169">
        <v>2</v>
      </c>
      <c r="P396" s="169">
        <f>O396*H396</f>
        <v>2</v>
      </c>
      <c r="Q396" s="169">
        <v>0.010829999999999999</v>
      </c>
      <c r="R396" s="169">
        <f>Q396*H396</f>
        <v>0.010829999999999999</v>
      </c>
      <c r="S396" s="169">
        <v>0</v>
      </c>
      <c r="T396" s="170">
        <f>S396*H396</f>
        <v>0</v>
      </c>
      <c r="U396" s="30"/>
      <c r="V396" s="30"/>
      <c r="W396" s="30"/>
      <c r="X396" s="30"/>
      <c r="Y396" s="30"/>
      <c r="Z396" s="30"/>
      <c r="AA396" s="30"/>
      <c r="AB396" s="30"/>
      <c r="AC396" s="30"/>
      <c r="AD396" s="30"/>
      <c r="AE396" s="30"/>
      <c r="AR396" s="171" t="s">
        <v>193</v>
      </c>
      <c r="AT396" s="171" t="s">
        <v>124</v>
      </c>
      <c r="AU396" s="171" t="s">
        <v>85</v>
      </c>
      <c r="AY396" s="17" t="s">
        <v>122</v>
      </c>
      <c r="BE396" s="172">
        <f>IF(N396="základní",J396,0)</f>
        <v>8320</v>
      </c>
      <c r="BF396" s="172">
        <f>IF(N396="snížená",J396,0)</f>
        <v>0</v>
      </c>
      <c r="BG396" s="172">
        <f>IF(N396="zákl. přenesená",J396,0)</f>
        <v>0</v>
      </c>
      <c r="BH396" s="172">
        <f>IF(N396="sníž. přenesená",J396,0)</f>
        <v>0</v>
      </c>
      <c r="BI396" s="172">
        <f>IF(N396="nulová",J396,0)</f>
        <v>0</v>
      </c>
      <c r="BJ396" s="17" t="s">
        <v>19</v>
      </c>
      <c r="BK396" s="172">
        <f>ROUND(I396*H396,2)</f>
        <v>8320</v>
      </c>
      <c r="BL396" s="17" t="s">
        <v>193</v>
      </c>
      <c r="BM396" s="171" t="s">
        <v>564</v>
      </c>
    </row>
    <row r="397" s="13" customFormat="1">
      <c r="A397" s="13"/>
      <c r="B397" s="173"/>
      <c r="C397" s="13"/>
      <c r="D397" s="174" t="s">
        <v>130</v>
      </c>
      <c r="E397" s="175" t="s">
        <v>1</v>
      </c>
      <c r="F397" s="176" t="s">
        <v>565</v>
      </c>
      <c r="G397" s="13"/>
      <c r="H397" s="177">
        <v>1</v>
      </c>
      <c r="I397" s="13"/>
      <c r="J397" s="13"/>
      <c r="K397" s="13"/>
      <c r="L397" s="173"/>
      <c r="M397" s="178"/>
      <c r="N397" s="179"/>
      <c r="O397" s="179"/>
      <c r="P397" s="179"/>
      <c r="Q397" s="179"/>
      <c r="R397" s="179"/>
      <c r="S397" s="179"/>
      <c r="T397" s="180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175" t="s">
        <v>130</v>
      </c>
      <c r="AU397" s="175" t="s">
        <v>85</v>
      </c>
      <c r="AV397" s="13" t="s">
        <v>85</v>
      </c>
      <c r="AW397" s="13" t="s">
        <v>32</v>
      </c>
      <c r="AX397" s="13" t="s">
        <v>76</v>
      </c>
      <c r="AY397" s="175" t="s">
        <v>122</v>
      </c>
    </row>
    <row r="398" s="14" customFormat="1">
      <c r="A398" s="14"/>
      <c r="B398" s="181"/>
      <c r="C398" s="14"/>
      <c r="D398" s="174" t="s">
        <v>130</v>
      </c>
      <c r="E398" s="182" t="s">
        <v>1</v>
      </c>
      <c r="F398" s="183" t="s">
        <v>133</v>
      </c>
      <c r="G398" s="14"/>
      <c r="H398" s="184">
        <v>1</v>
      </c>
      <c r="I398" s="14"/>
      <c r="J398" s="14"/>
      <c r="K398" s="14"/>
      <c r="L398" s="181"/>
      <c r="M398" s="185"/>
      <c r="N398" s="186"/>
      <c r="O398" s="186"/>
      <c r="P398" s="186"/>
      <c r="Q398" s="186"/>
      <c r="R398" s="186"/>
      <c r="S398" s="186"/>
      <c r="T398" s="187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182" t="s">
        <v>130</v>
      </c>
      <c r="AU398" s="182" t="s">
        <v>85</v>
      </c>
      <c r="AV398" s="14" t="s">
        <v>128</v>
      </c>
      <c r="AW398" s="14" t="s">
        <v>32</v>
      </c>
      <c r="AX398" s="14" t="s">
        <v>19</v>
      </c>
      <c r="AY398" s="182" t="s">
        <v>122</v>
      </c>
    </row>
    <row r="399" s="2" customFormat="1" ht="21.75" customHeight="1">
      <c r="A399" s="30"/>
      <c r="B399" s="159"/>
      <c r="C399" s="160" t="s">
        <v>566</v>
      </c>
      <c r="D399" s="160" t="s">
        <v>124</v>
      </c>
      <c r="E399" s="161" t="s">
        <v>567</v>
      </c>
      <c r="F399" s="162" t="s">
        <v>568</v>
      </c>
      <c r="G399" s="163" t="s">
        <v>186</v>
      </c>
      <c r="H399" s="164">
        <v>846</v>
      </c>
      <c r="I399" s="165">
        <v>39.399999999999999</v>
      </c>
      <c r="J399" s="165">
        <f>ROUND(I399*H399,2)</f>
        <v>33332.400000000001</v>
      </c>
      <c r="K399" s="166"/>
      <c r="L399" s="31"/>
      <c r="M399" s="167" t="s">
        <v>1</v>
      </c>
      <c r="N399" s="168" t="s">
        <v>41</v>
      </c>
      <c r="O399" s="169">
        <v>0.067000000000000004</v>
      </c>
      <c r="P399" s="169">
        <f>O399*H399</f>
        <v>56.682000000000002</v>
      </c>
      <c r="Q399" s="169">
        <v>0.00019000000000000001</v>
      </c>
      <c r="R399" s="169">
        <f>Q399*H399</f>
        <v>0.16074000000000002</v>
      </c>
      <c r="S399" s="169">
        <v>0</v>
      </c>
      <c r="T399" s="170">
        <f>S399*H399</f>
        <v>0</v>
      </c>
      <c r="U399" s="30"/>
      <c r="V399" s="30"/>
      <c r="W399" s="30"/>
      <c r="X399" s="30"/>
      <c r="Y399" s="30"/>
      <c r="Z399" s="30"/>
      <c r="AA399" s="30"/>
      <c r="AB399" s="30"/>
      <c r="AC399" s="30"/>
      <c r="AD399" s="30"/>
      <c r="AE399" s="30"/>
      <c r="AR399" s="171" t="s">
        <v>193</v>
      </c>
      <c r="AT399" s="171" t="s">
        <v>124</v>
      </c>
      <c r="AU399" s="171" t="s">
        <v>85</v>
      </c>
      <c r="AY399" s="17" t="s">
        <v>122</v>
      </c>
      <c r="BE399" s="172">
        <f>IF(N399="základní",J399,0)</f>
        <v>33332.400000000001</v>
      </c>
      <c r="BF399" s="172">
        <f>IF(N399="snížená",J399,0)</f>
        <v>0</v>
      </c>
      <c r="BG399" s="172">
        <f>IF(N399="zákl. přenesená",J399,0)</f>
        <v>0</v>
      </c>
      <c r="BH399" s="172">
        <f>IF(N399="sníž. přenesená",J399,0)</f>
        <v>0</v>
      </c>
      <c r="BI399" s="172">
        <f>IF(N399="nulová",J399,0)</f>
        <v>0</v>
      </c>
      <c r="BJ399" s="17" t="s">
        <v>19</v>
      </c>
      <c r="BK399" s="172">
        <f>ROUND(I399*H399,2)</f>
        <v>33332.400000000001</v>
      </c>
      <c r="BL399" s="17" t="s">
        <v>193</v>
      </c>
      <c r="BM399" s="171" t="s">
        <v>569</v>
      </c>
    </row>
    <row r="400" s="13" customFormat="1">
      <c r="A400" s="13"/>
      <c r="B400" s="173"/>
      <c r="C400" s="13"/>
      <c r="D400" s="174" t="s">
        <v>130</v>
      </c>
      <c r="E400" s="175" t="s">
        <v>1</v>
      </c>
      <c r="F400" s="176" t="s">
        <v>570</v>
      </c>
      <c r="G400" s="13"/>
      <c r="H400" s="177">
        <v>685</v>
      </c>
      <c r="I400" s="13"/>
      <c r="J400" s="13"/>
      <c r="K400" s="13"/>
      <c r="L400" s="173"/>
      <c r="M400" s="178"/>
      <c r="N400" s="179"/>
      <c r="O400" s="179"/>
      <c r="P400" s="179"/>
      <c r="Q400" s="179"/>
      <c r="R400" s="179"/>
      <c r="S400" s="179"/>
      <c r="T400" s="180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175" t="s">
        <v>130</v>
      </c>
      <c r="AU400" s="175" t="s">
        <v>85</v>
      </c>
      <c r="AV400" s="13" t="s">
        <v>85</v>
      </c>
      <c r="AW400" s="13" t="s">
        <v>32</v>
      </c>
      <c r="AX400" s="13" t="s">
        <v>76</v>
      </c>
      <c r="AY400" s="175" t="s">
        <v>122</v>
      </c>
    </row>
    <row r="401" s="13" customFormat="1">
      <c r="A401" s="13"/>
      <c r="B401" s="173"/>
      <c r="C401" s="13"/>
      <c r="D401" s="174" t="s">
        <v>130</v>
      </c>
      <c r="E401" s="175" t="s">
        <v>1</v>
      </c>
      <c r="F401" s="176" t="s">
        <v>571</v>
      </c>
      <c r="G401" s="13"/>
      <c r="H401" s="177">
        <v>110</v>
      </c>
      <c r="I401" s="13"/>
      <c r="J401" s="13"/>
      <c r="K401" s="13"/>
      <c r="L401" s="173"/>
      <c r="M401" s="178"/>
      <c r="N401" s="179"/>
      <c r="O401" s="179"/>
      <c r="P401" s="179"/>
      <c r="Q401" s="179"/>
      <c r="R401" s="179"/>
      <c r="S401" s="179"/>
      <c r="T401" s="180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175" t="s">
        <v>130</v>
      </c>
      <c r="AU401" s="175" t="s">
        <v>85</v>
      </c>
      <c r="AV401" s="13" t="s">
        <v>85</v>
      </c>
      <c r="AW401" s="13" t="s">
        <v>32</v>
      </c>
      <c r="AX401" s="13" t="s">
        <v>76</v>
      </c>
      <c r="AY401" s="175" t="s">
        <v>122</v>
      </c>
    </row>
    <row r="402" s="13" customFormat="1">
      <c r="A402" s="13"/>
      <c r="B402" s="173"/>
      <c r="C402" s="13"/>
      <c r="D402" s="174" t="s">
        <v>130</v>
      </c>
      <c r="E402" s="175" t="s">
        <v>1</v>
      </c>
      <c r="F402" s="176" t="s">
        <v>572</v>
      </c>
      <c r="G402" s="13"/>
      <c r="H402" s="177">
        <v>51</v>
      </c>
      <c r="I402" s="13"/>
      <c r="J402" s="13"/>
      <c r="K402" s="13"/>
      <c r="L402" s="173"/>
      <c r="M402" s="178"/>
      <c r="N402" s="179"/>
      <c r="O402" s="179"/>
      <c r="P402" s="179"/>
      <c r="Q402" s="179"/>
      <c r="R402" s="179"/>
      <c r="S402" s="179"/>
      <c r="T402" s="180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175" t="s">
        <v>130</v>
      </c>
      <c r="AU402" s="175" t="s">
        <v>85</v>
      </c>
      <c r="AV402" s="13" t="s">
        <v>85</v>
      </c>
      <c r="AW402" s="13" t="s">
        <v>32</v>
      </c>
      <c r="AX402" s="13" t="s">
        <v>76</v>
      </c>
      <c r="AY402" s="175" t="s">
        <v>122</v>
      </c>
    </row>
    <row r="403" s="14" customFormat="1">
      <c r="A403" s="14"/>
      <c r="B403" s="181"/>
      <c r="C403" s="14"/>
      <c r="D403" s="174" t="s">
        <v>130</v>
      </c>
      <c r="E403" s="182" t="s">
        <v>1</v>
      </c>
      <c r="F403" s="183" t="s">
        <v>133</v>
      </c>
      <c r="G403" s="14"/>
      <c r="H403" s="184">
        <v>846</v>
      </c>
      <c r="I403" s="14"/>
      <c r="J403" s="14"/>
      <c r="K403" s="14"/>
      <c r="L403" s="181"/>
      <c r="M403" s="185"/>
      <c r="N403" s="186"/>
      <c r="O403" s="186"/>
      <c r="P403" s="186"/>
      <c r="Q403" s="186"/>
      <c r="R403" s="186"/>
      <c r="S403" s="186"/>
      <c r="T403" s="187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182" t="s">
        <v>130</v>
      </c>
      <c r="AU403" s="182" t="s">
        <v>85</v>
      </c>
      <c r="AV403" s="14" t="s">
        <v>128</v>
      </c>
      <c r="AW403" s="14" t="s">
        <v>32</v>
      </c>
      <c r="AX403" s="14" t="s">
        <v>19</v>
      </c>
      <c r="AY403" s="182" t="s">
        <v>122</v>
      </c>
    </row>
    <row r="404" s="2" customFormat="1" ht="16.5" customHeight="1">
      <c r="A404" s="30"/>
      <c r="B404" s="159"/>
      <c r="C404" s="160" t="s">
        <v>573</v>
      </c>
      <c r="D404" s="160" t="s">
        <v>124</v>
      </c>
      <c r="E404" s="161" t="s">
        <v>574</v>
      </c>
      <c r="F404" s="162" t="s">
        <v>575</v>
      </c>
      <c r="G404" s="163" t="s">
        <v>186</v>
      </c>
      <c r="H404" s="164">
        <v>846</v>
      </c>
      <c r="I404" s="165">
        <v>35.5</v>
      </c>
      <c r="J404" s="165">
        <f>ROUND(I404*H404,2)</f>
        <v>30033</v>
      </c>
      <c r="K404" s="166"/>
      <c r="L404" s="31"/>
      <c r="M404" s="167" t="s">
        <v>1</v>
      </c>
      <c r="N404" s="168" t="s">
        <v>41</v>
      </c>
      <c r="O404" s="169">
        <v>0.082000000000000003</v>
      </c>
      <c r="P404" s="169">
        <f>O404*H404</f>
        <v>69.372</v>
      </c>
      <c r="Q404" s="169">
        <v>1.0000000000000001E-05</v>
      </c>
      <c r="R404" s="169">
        <f>Q404*H404</f>
        <v>0.0084600000000000005</v>
      </c>
      <c r="S404" s="169">
        <v>0</v>
      </c>
      <c r="T404" s="170">
        <f>S404*H404</f>
        <v>0</v>
      </c>
      <c r="U404" s="30"/>
      <c r="V404" s="30"/>
      <c r="W404" s="30"/>
      <c r="X404" s="30"/>
      <c r="Y404" s="30"/>
      <c r="Z404" s="30"/>
      <c r="AA404" s="30"/>
      <c r="AB404" s="30"/>
      <c r="AC404" s="30"/>
      <c r="AD404" s="30"/>
      <c r="AE404" s="30"/>
      <c r="AR404" s="171" t="s">
        <v>193</v>
      </c>
      <c r="AT404" s="171" t="s">
        <v>124</v>
      </c>
      <c r="AU404" s="171" t="s">
        <v>85</v>
      </c>
      <c r="AY404" s="17" t="s">
        <v>122</v>
      </c>
      <c r="BE404" s="172">
        <f>IF(N404="základní",J404,0)</f>
        <v>30033</v>
      </c>
      <c r="BF404" s="172">
        <f>IF(N404="snížená",J404,0)</f>
        <v>0</v>
      </c>
      <c r="BG404" s="172">
        <f>IF(N404="zákl. přenesená",J404,0)</f>
        <v>0</v>
      </c>
      <c r="BH404" s="172">
        <f>IF(N404="sníž. přenesená",J404,0)</f>
        <v>0</v>
      </c>
      <c r="BI404" s="172">
        <f>IF(N404="nulová",J404,0)</f>
        <v>0</v>
      </c>
      <c r="BJ404" s="17" t="s">
        <v>19</v>
      </c>
      <c r="BK404" s="172">
        <f>ROUND(I404*H404,2)</f>
        <v>30033</v>
      </c>
      <c r="BL404" s="17" t="s">
        <v>193</v>
      </c>
      <c r="BM404" s="171" t="s">
        <v>576</v>
      </c>
    </row>
    <row r="405" s="2" customFormat="1" ht="21.75" customHeight="1">
      <c r="A405" s="30"/>
      <c r="B405" s="159"/>
      <c r="C405" s="160" t="s">
        <v>577</v>
      </c>
      <c r="D405" s="160" t="s">
        <v>124</v>
      </c>
      <c r="E405" s="161" t="s">
        <v>578</v>
      </c>
      <c r="F405" s="162" t="s">
        <v>579</v>
      </c>
      <c r="G405" s="163" t="s">
        <v>155</v>
      </c>
      <c r="H405" s="164">
        <v>1.4990000000000001</v>
      </c>
      <c r="I405" s="165">
        <v>535</v>
      </c>
      <c r="J405" s="165">
        <f>ROUND(I405*H405,2)</f>
        <v>801.97000000000003</v>
      </c>
      <c r="K405" s="166"/>
      <c r="L405" s="31"/>
      <c r="M405" s="167" t="s">
        <v>1</v>
      </c>
      <c r="N405" s="168" t="s">
        <v>41</v>
      </c>
      <c r="O405" s="169">
        <v>1.421</v>
      </c>
      <c r="P405" s="169">
        <f>O405*H405</f>
        <v>2.1300790000000003</v>
      </c>
      <c r="Q405" s="169">
        <v>0</v>
      </c>
      <c r="R405" s="169">
        <f>Q405*H405</f>
        <v>0</v>
      </c>
      <c r="S405" s="169">
        <v>0</v>
      </c>
      <c r="T405" s="170">
        <f>S405*H405</f>
        <v>0</v>
      </c>
      <c r="U405" s="30"/>
      <c r="V405" s="30"/>
      <c r="W405" s="30"/>
      <c r="X405" s="30"/>
      <c r="Y405" s="30"/>
      <c r="Z405" s="30"/>
      <c r="AA405" s="30"/>
      <c r="AB405" s="30"/>
      <c r="AC405" s="30"/>
      <c r="AD405" s="30"/>
      <c r="AE405" s="30"/>
      <c r="AR405" s="171" t="s">
        <v>193</v>
      </c>
      <c r="AT405" s="171" t="s">
        <v>124</v>
      </c>
      <c r="AU405" s="171" t="s">
        <v>85</v>
      </c>
      <c r="AY405" s="17" t="s">
        <v>122</v>
      </c>
      <c r="BE405" s="172">
        <f>IF(N405="základní",J405,0)</f>
        <v>801.97000000000003</v>
      </c>
      <c r="BF405" s="172">
        <f>IF(N405="snížená",J405,0)</f>
        <v>0</v>
      </c>
      <c r="BG405" s="172">
        <f>IF(N405="zákl. přenesená",J405,0)</f>
        <v>0</v>
      </c>
      <c r="BH405" s="172">
        <f>IF(N405="sníž. přenesená",J405,0)</f>
        <v>0</v>
      </c>
      <c r="BI405" s="172">
        <f>IF(N405="nulová",J405,0)</f>
        <v>0</v>
      </c>
      <c r="BJ405" s="17" t="s">
        <v>19</v>
      </c>
      <c r="BK405" s="172">
        <f>ROUND(I405*H405,2)</f>
        <v>801.97000000000003</v>
      </c>
      <c r="BL405" s="17" t="s">
        <v>193</v>
      </c>
      <c r="BM405" s="171" t="s">
        <v>580</v>
      </c>
    </row>
    <row r="406" s="12" customFormat="1" ht="22.8" customHeight="1">
      <c r="A406" s="12"/>
      <c r="B406" s="147"/>
      <c r="C406" s="12"/>
      <c r="D406" s="148" t="s">
        <v>75</v>
      </c>
      <c r="E406" s="157" t="s">
        <v>581</v>
      </c>
      <c r="F406" s="157" t="s">
        <v>582</v>
      </c>
      <c r="G406" s="12"/>
      <c r="H406" s="12"/>
      <c r="I406" s="12"/>
      <c r="J406" s="158">
        <f>BK406</f>
        <v>51627.849999999999</v>
      </c>
      <c r="K406" s="12"/>
      <c r="L406" s="147"/>
      <c r="M406" s="151"/>
      <c r="N406" s="152"/>
      <c r="O406" s="152"/>
      <c r="P406" s="153">
        <f>SUM(P407:P425)</f>
        <v>2.1689500000000002</v>
      </c>
      <c r="Q406" s="152"/>
      <c r="R406" s="153">
        <f>SUM(R407:R425)</f>
        <v>0.02155</v>
      </c>
      <c r="S406" s="152"/>
      <c r="T406" s="154">
        <f>SUM(T407:T425)</f>
        <v>0</v>
      </c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R406" s="148" t="s">
        <v>85</v>
      </c>
      <c r="AT406" s="155" t="s">
        <v>75</v>
      </c>
      <c r="AU406" s="155" t="s">
        <v>19</v>
      </c>
      <c r="AY406" s="148" t="s">
        <v>122</v>
      </c>
      <c r="BK406" s="156">
        <f>SUM(BK407:BK425)</f>
        <v>51627.849999999999</v>
      </c>
    </row>
    <row r="407" s="2" customFormat="1" ht="16.5" customHeight="1">
      <c r="A407" s="30"/>
      <c r="B407" s="159"/>
      <c r="C407" s="160" t="s">
        <v>583</v>
      </c>
      <c r="D407" s="160" t="s">
        <v>124</v>
      </c>
      <c r="E407" s="161" t="s">
        <v>584</v>
      </c>
      <c r="F407" s="162" t="s">
        <v>585</v>
      </c>
      <c r="G407" s="163" t="s">
        <v>256</v>
      </c>
      <c r="H407" s="164">
        <v>1</v>
      </c>
      <c r="I407" s="165">
        <v>190</v>
      </c>
      <c r="J407" s="165">
        <f>ROUND(I407*H407,2)</f>
        <v>190</v>
      </c>
      <c r="K407" s="166"/>
      <c r="L407" s="31"/>
      <c r="M407" s="167" t="s">
        <v>1</v>
      </c>
      <c r="N407" s="168" t="s">
        <v>41</v>
      </c>
      <c r="O407" s="169">
        <v>0.42399999999999999</v>
      </c>
      <c r="P407" s="169">
        <f>O407*H407</f>
        <v>0.42399999999999999</v>
      </c>
      <c r="Q407" s="169">
        <v>2.0000000000000002E-05</v>
      </c>
      <c r="R407" s="169">
        <f>Q407*H407</f>
        <v>2.0000000000000002E-05</v>
      </c>
      <c r="S407" s="169">
        <v>0</v>
      </c>
      <c r="T407" s="170">
        <f>S407*H407</f>
        <v>0</v>
      </c>
      <c r="U407" s="30"/>
      <c r="V407" s="30"/>
      <c r="W407" s="30"/>
      <c r="X407" s="30"/>
      <c r="Y407" s="30"/>
      <c r="Z407" s="30"/>
      <c r="AA407" s="30"/>
      <c r="AB407" s="30"/>
      <c r="AC407" s="30"/>
      <c r="AD407" s="30"/>
      <c r="AE407" s="30"/>
      <c r="AR407" s="171" t="s">
        <v>193</v>
      </c>
      <c r="AT407" s="171" t="s">
        <v>124</v>
      </c>
      <c r="AU407" s="171" t="s">
        <v>85</v>
      </c>
      <c r="AY407" s="17" t="s">
        <v>122</v>
      </c>
      <c r="BE407" s="172">
        <f>IF(N407="základní",J407,0)</f>
        <v>190</v>
      </c>
      <c r="BF407" s="172">
        <f>IF(N407="snížená",J407,0)</f>
        <v>0</v>
      </c>
      <c r="BG407" s="172">
        <f>IF(N407="zákl. přenesená",J407,0)</f>
        <v>0</v>
      </c>
      <c r="BH407" s="172">
        <f>IF(N407="sníž. přenesená",J407,0)</f>
        <v>0</v>
      </c>
      <c r="BI407" s="172">
        <f>IF(N407="nulová",J407,0)</f>
        <v>0</v>
      </c>
      <c r="BJ407" s="17" t="s">
        <v>19</v>
      </c>
      <c r="BK407" s="172">
        <f>ROUND(I407*H407,2)</f>
        <v>190</v>
      </c>
      <c r="BL407" s="17" t="s">
        <v>193</v>
      </c>
      <c r="BM407" s="171" t="s">
        <v>586</v>
      </c>
    </row>
    <row r="408" s="13" customFormat="1">
      <c r="A408" s="13"/>
      <c r="B408" s="173"/>
      <c r="C408" s="13"/>
      <c r="D408" s="174" t="s">
        <v>130</v>
      </c>
      <c r="E408" s="175" t="s">
        <v>1</v>
      </c>
      <c r="F408" s="176" t="s">
        <v>487</v>
      </c>
      <c r="G408" s="13"/>
      <c r="H408" s="177">
        <v>1</v>
      </c>
      <c r="I408" s="13"/>
      <c r="J408" s="13"/>
      <c r="K408" s="13"/>
      <c r="L408" s="173"/>
      <c r="M408" s="178"/>
      <c r="N408" s="179"/>
      <c r="O408" s="179"/>
      <c r="P408" s="179"/>
      <c r="Q408" s="179"/>
      <c r="R408" s="179"/>
      <c r="S408" s="179"/>
      <c r="T408" s="180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175" t="s">
        <v>130</v>
      </c>
      <c r="AU408" s="175" t="s">
        <v>85</v>
      </c>
      <c r="AV408" s="13" t="s">
        <v>85</v>
      </c>
      <c r="AW408" s="13" t="s">
        <v>32</v>
      </c>
      <c r="AX408" s="13" t="s">
        <v>76</v>
      </c>
      <c r="AY408" s="175" t="s">
        <v>122</v>
      </c>
    </row>
    <row r="409" s="14" customFormat="1">
      <c r="A409" s="14"/>
      <c r="B409" s="181"/>
      <c r="C409" s="14"/>
      <c r="D409" s="174" t="s">
        <v>130</v>
      </c>
      <c r="E409" s="182" t="s">
        <v>1</v>
      </c>
      <c r="F409" s="183" t="s">
        <v>133</v>
      </c>
      <c r="G409" s="14"/>
      <c r="H409" s="184">
        <v>1</v>
      </c>
      <c r="I409" s="14"/>
      <c r="J409" s="14"/>
      <c r="K409" s="14"/>
      <c r="L409" s="181"/>
      <c r="M409" s="185"/>
      <c r="N409" s="186"/>
      <c r="O409" s="186"/>
      <c r="P409" s="186"/>
      <c r="Q409" s="186"/>
      <c r="R409" s="186"/>
      <c r="S409" s="186"/>
      <c r="T409" s="187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182" t="s">
        <v>130</v>
      </c>
      <c r="AU409" s="182" t="s">
        <v>85</v>
      </c>
      <c r="AV409" s="14" t="s">
        <v>128</v>
      </c>
      <c r="AW409" s="14" t="s">
        <v>32</v>
      </c>
      <c r="AX409" s="14" t="s">
        <v>19</v>
      </c>
      <c r="AY409" s="182" t="s">
        <v>122</v>
      </c>
    </row>
    <row r="410" s="2" customFormat="1" ht="16.5" customHeight="1">
      <c r="A410" s="30"/>
      <c r="B410" s="159"/>
      <c r="C410" s="188" t="s">
        <v>587</v>
      </c>
      <c r="D410" s="188" t="s">
        <v>171</v>
      </c>
      <c r="E410" s="189" t="s">
        <v>588</v>
      </c>
      <c r="F410" s="190" t="s">
        <v>589</v>
      </c>
      <c r="G410" s="191" t="s">
        <v>256</v>
      </c>
      <c r="H410" s="192">
        <v>1</v>
      </c>
      <c r="I410" s="193">
        <v>2450</v>
      </c>
      <c r="J410" s="193">
        <f>ROUND(I410*H410,2)</f>
        <v>2450</v>
      </c>
      <c r="K410" s="194"/>
      <c r="L410" s="195"/>
      <c r="M410" s="196" t="s">
        <v>1</v>
      </c>
      <c r="N410" s="197" t="s">
        <v>41</v>
      </c>
      <c r="O410" s="169">
        <v>0</v>
      </c>
      <c r="P410" s="169">
        <f>O410*H410</f>
        <v>0</v>
      </c>
      <c r="Q410" s="169">
        <v>0.0040000000000000001</v>
      </c>
      <c r="R410" s="169">
        <f>Q410*H410</f>
        <v>0.0040000000000000001</v>
      </c>
      <c r="S410" s="169">
        <v>0</v>
      </c>
      <c r="T410" s="170">
        <f>S410*H410</f>
        <v>0</v>
      </c>
      <c r="U410" s="30"/>
      <c r="V410" s="30"/>
      <c r="W410" s="30"/>
      <c r="X410" s="30"/>
      <c r="Y410" s="30"/>
      <c r="Z410" s="30"/>
      <c r="AA410" s="30"/>
      <c r="AB410" s="30"/>
      <c r="AC410" s="30"/>
      <c r="AD410" s="30"/>
      <c r="AE410" s="30"/>
      <c r="AR410" s="171" t="s">
        <v>192</v>
      </c>
      <c r="AT410" s="171" t="s">
        <v>171</v>
      </c>
      <c r="AU410" s="171" t="s">
        <v>85</v>
      </c>
      <c r="AY410" s="17" t="s">
        <v>122</v>
      </c>
      <c r="BE410" s="172">
        <f>IF(N410="základní",J410,0)</f>
        <v>2450</v>
      </c>
      <c r="BF410" s="172">
        <f>IF(N410="snížená",J410,0)</f>
        <v>0</v>
      </c>
      <c r="BG410" s="172">
        <f>IF(N410="zákl. přenesená",J410,0)</f>
        <v>0</v>
      </c>
      <c r="BH410" s="172">
        <f>IF(N410="sníž. přenesená",J410,0)</f>
        <v>0</v>
      </c>
      <c r="BI410" s="172">
        <f>IF(N410="nulová",J410,0)</f>
        <v>0</v>
      </c>
      <c r="BJ410" s="17" t="s">
        <v>19</v>
      </c>
      <c r="BK410" s="172">
        <f>ROUND(I410*H410,2)</f>
        <v>2450</v>
      </c>
      <c r="BL410" s="17" t="s">
        <v>193</v>
      </c>
      <c r="BM410" s="171" t="s">
        <v>590</v>
      </c>
    </row>
    <row r="411" s="13" customFormat="1">
      <c r="A411" s="13"/>
      <c r="B411" s="173"/>
      <c r="C411" s="13"/>
      <c r="D411" s="174" t="s">
        <v>130</v>
      </c>
      <c r="E411" s="175" t="s">
        <v>1</v>
      </c>
      <c r="F411" s="176" t="s">
        <v>487</v>
      </c>
      <c r="G411" s="13"/>
      <c r="H411" s="177">
        <v>1</v>
      </c>
      <c r="I411" s="13"/>
      <c r="J411" s="13"/>
      <c r="K411" s="13"/>
      <c r="L411" s="173"/>
      <c r="M411" s="178"/>
      <c r="N411" s="179"/>
      <c r="O411" s="179"/>
      <c r="P411" s="179"/>
      <c r="Q411" s="179"/>
      <c r="R411" s="179"/>
      <c r="S411" s="179"/>
      <c r="T411" s="180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175" t="s">
        <v>130</v>
      </c>
      <c r="AU411" s="175" t="s">
        <v>85</v>
      </c>
      <c r="AV411" s="13" t="s">
        <v>85</v>
      </c>
      <c r="AW411" s="13" t="s">
        <v>32</v>
      </c>
      <c r="AX411" s="13" t="s">
        <v>76</v>
      </c>
      <c r="AY411" s="175" t="s">
        <v>122</v>
      </c>
    </row>
    <row r="412" s="14" customFormat="1">
      <c r="A412" s="14"/>
      <c r="B412" s="181"/>
      <c r="C412" s="14"/>
      <c r="D412" s="174" t="s">
        <v>130</v>
      </c>
      <c r="E412" s="182" t="s">
        <v>1</v>
      </c>
      <c r="F412" s="183" t="s">
        <v>133</v>
      </c>
      <c r="G412" s="14"/>
      <c r="H412" s="184">
        <v>1</v>
      </c>
      <c r="I412" s="14"/>
      <c r="J412" s="14"/>
      <c r="K412" s="14"/>
      <c r="L412" s="181"/>
      <c r="M412" s="185"/>
      <c r="N412" s="186"/>
      <c r="O412" s="186"/>
      <c r="P412" s="186"/>
      <c r="Q412" s="186"/>
      <c r="R412" s="186"/>
      <c r="S412" s="186"/>
      <c r="T412" s="187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182" t="s">
        <v>130</v>
      </c>
      <c r="AU412" s="182" t="s">
        <v>85</v>
      </c>
      <c r="AV412" s="14" t="s">
        <v>128</v>
      </c>
      <c r="AW412" s="14" t="s">
        <v>32</v>
      </c>
      <c r="AX412" s="14" t="s">
        <v>19</v>
      </c>
      <c r="AY412" s="182" t="s">
        <v>122</v>
      </c>
    </row>
    <row r="413" s="2" customFormat="1" ht="21.75" customHeight="1">
      <c r="A413" s="30"/>
      <c r="B413" s="159"/>
      <c r="C413" s="160" t="s">
        <v>591</v>
      </c>
      <c r="D413" s="160" t="s">
        <v>124</v>
      </c>
      <c r="E413" s="161" t="s">
        <v>592</v>
      </c>
      <c r="F413" s="162" t="s">
        <v>593</v>
      </c>
      <c r="G413" s="163" t="s">
        <v>450</v>
      </c>
      <c r="H413" s="164">
        <v>1</v>
      </c>
      <c r="I413" s="165">
        <v>3870</v>
      </c>
      <c r="J413" s="165">
        <f>ROUND(I413*H413,2)</f>
        <v>3870</v>
      </c>
      <c r="K413" s="166"/>
      <c r="L413" s="31"/>
      <c r="M413" s="167" t="s">
        <v>1</v>
      </c>
      <c r="N413" s="168" t="s">
        <v>41</v>
      </c>
      <c r="O413" s="169">
        <v>0.25</v>
      </c>
      <c r="P413" s="169">
        <f>O413*H413</f>
        <v>0.25</v>
      </c>
      <c r="Q413" s="169">
        <v>0.0060800000000000003</v>
      </c>
      <c r="R413" s="169">
        <f>Q413*H413</f>
        <v>0.0060800000000000003</v>
      </c>
      <c r="S413" s="169">
        <v>0</v>
      </c>
      <c r="T413" s="170">
        <f>S413*H413</f>
        <v>0</v>
      </c>
      <c r="U413" s="30"/>
      <c r="V413" s="30"/>
      <c r="W413" s="30"/>
      <c r="X413" s="30"/>
      <c r="Y413" s="30"/>
      <c r="Z413" s="30"/>
      <c r="AA413" s="30"/>
      <c r="AB413" s="30"/>
      <c r="AC413" s="30"/>
      <c r="AD413" s="30"/>
      <c r="AE413" s="30"/>
      <c r="AR413" s="171" t="s">
        <v>193</v>
      </c>
      <c r="AT413" s="171" t="s">
        <v>124</v>
      </c>
      <c r="AU413" s="171" t="s">
        <v>85</v>
      </c>
      <c r="AY413" s="17" t="s">
        <v>122</v>
      </c>
      <c r="BE413" s="172">
        <f>IF(N413="základní",J413,0)</f>
        <v>3870</v>
      </c>
      <c r="BF413" s="172">
        <f>IF(N413="snížená",J413,0)</f>
        <v>0</v>
      </c>
      <c r="BG413" s="172">
        <f>IF(N413="zákl. přenesená",J413,0)</f>
        <v>0</v>
      </c>
      <c r="BH413" s="172">
        <f>IF(N413="sníž. přenesená",J413,0)</f>
        <v>0</v>
      </c>
      <c r="BI413" s="172">
        <f>IF(N413="nulová",J413,0)</f>
        <v>0</v>
      </c>
      <c r="BJ413" s="17" t="s">
        <v>19</v>
      </c>
      <c r="BK413" s="172">
        <f>ROUND(I413*H413,2)</f>
        <v>3870</v>
      </c>
      <c r="BL413" s="17" t="s">
        <v>193</v>
      </c>
      <c r="BM413" s="171" t="s">
        <v>594</v>
      </c>
    </row>
    <row r="414" s="13" customFormat="1">
      <c r="A414" s="13"/>
      <c r="B414" s="173"/>
      <c r="C414" s="13"/>
      <c r="D414" s="174" t="s">
        <v>130</v>
      </c>
      <c r="E414" s="175" t="s">
        <v>1</v>
      </c>
      <c r="F414" s="176" t="s">
        <v>487</v>
      </c>
      <c r="G414" s="13"/>
      <c r="H414" s="177">
        <v>1</v>
      </c>
      <c r="I414" s="13"/>
      <c r="J414" s="13"/>
      <c r="K414" s="13"/>
      <c r="L414" s="173"/>
      <c r="M414" s="178"/>
      <c r="N414" s="179"/>
      <c r="O414" s="179"/>
      <c r="P414" s="179"/>
      <c r="Q414" s="179"/>
      <c r="R414" s="179"/>
      <c r="S414" s="179"/>
      <c r="T414" s="180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175" t="s">
        <v>130</v>
      </c>
      <c r="AU414" s="175" t="s">
        <v>85</v>
      </c>
      <c r="AV414" s="13" t="s">
        <v>85</v>
      </c>
      <c r="AW414" s="13" t="s">
        <v>32</v>
      </c>
      <c r="AX414" s="13" t="s">
        <v>76</v>
      </c>
      <c r="AY414" s="175" t="s">
        <v>122</v>
      </c>
    </row>
    <row r="415" s="14" customFormat="1">
      <c r="A415" s="14"/>
      <c r="B415" s="181"/>
      <c r="C415" s="14"/>
      <c r="D415" s="174" t="s">
        <v>130</v>
      </c>
      <c r="E415" s="182" t="s">
        <v>1</v>
      </c>
      <c r="F415" s="183" t="s">
        <v>133</v>
      </c>
      <c r="G415" s="14"/>
      <c r="H415" s="184">
        <v>1</v>
      </c>
      <c r="I415" s="14"/>
      <c r="J415" s="14"/>
      <c r="K415" s="14"/>
      <c r="L415" s="181"/>
      <c r="M415" s="185"/>
      <c r="N415" s="186"/>
      <c r="O415" s="186"/>
      <c r="P415" s="186"/>
      <c r="Q415" s="186"/>
      <c r="R415" s="186"/>
      <c r="S415" s="186"/>
      <c r="T415" s="187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182" t="s">
        <v>130</v>
      </c>
      <c r="AU415" s="182" t="s">
        <v>85</v>
      </c>
      <c r="AV415" s="14" t="s">
        <v>128</v>
      </c>
      <c r="AW415" s="14" t="s">
        <v>32</v>
      </c>
      <c r="AX415" s="14" t="s">
        <v>19</v>
      </c>
      <c r="AY415" s="182" t="s">
        <v>122</v>
      </c>
    </row>
    <row r="416" s="2" customFormat="1" ht="21.75" customHeight="1">
      <c r="A416" s="30"/>
      <c r="B416" s="159"/>
      <c r="C416" s="160" t="s">
        <v>595</v>
      </c>
      <c r="D416" s="160" t="s">
        <v>124</v>
      </c>
      <c r="E416" s="161" t="s">
        <v>596</v>
      </c>
      <c r="F416" s="162" t="s">
        <v>597</v>
      </c>
      <c r="G416" s="163" t="s">
        <v>450</v>
      </c>
      <c r="H416" s="164">
        <v>1</v>
      </c>
      <c r="I416" s="165">
        <v>43500</v>
      </c>
      <c r="J416" s="165">
        <f>ROUND(I416*H416,2)</f>
        <v>43500</v>
      </c>
      <c r="K416" s="166"/>
      <c r="L416" s="31"/>
      <c r="M416" s="167" t="s">
        <v>1</v>
      </c>
      <c r="N416" s="168" t="s">
        <v>41</v>
      </c>
      <c r="O416" s="169">
        <v>0.60499999999999998</v>
      </c>
      <c r="P416" s="169">
        <f>O416*H416</f>
        <v>0.60499999999999998</v>
      </c>
      <c r="Q416" s="169">
        <v>0.0086899999999999998</v>
      </c>
      <c r="R416" s="169">
        <f>Q416*H416</f>
        <v>0.0086899999999999998</v>
      </c>
      <c r="S416" s="169">
        <v>0</v>
      </c>
      <c r="T416" s="170">
        <f>S416*H416</f>
        <v>0</v>
      </c>
      <c r="U416" s="30"/>
      <c r="V416" s="30"/>
      <c r="W416" s="30"/>
      <c r="X416" s="30"/>
      <c r="Y416" s="30"/>
      <c r="Z416" s="30"/>
      <c r="AA416" s="30"/>
      <c r="AB416" s="30"/>
      <c r="AC416" s="30"/>
      <c r="AD416" s="30"/>
      <c r="AE416" s="30"/>
      <c r="AR416" s="171" t="s">
        <v>193</v>
      </c>
      <c r="AT416" s="171" t="s">
        <v>124</v>
      </c>
      <c r="AU416" s="171" t="s">
        <v>85</v>
      </c>
      <c r="AY416" s="17" t="s">
        <v>122</v>
      </c>
      <c r="BE416" s="172">
        <f>IF(N416="základní",J416,0)</f>
        <v>43500</v>
      </c>
      <c r="BF416" s="172">
        <f>IF(N416="snížená",J416,0)</f>
        <v>0</v>
      </c>
      <c r="BG416" s="172">
        <f>IF(N416="zákl. přenesená",J416,0)</f>
        <v>0</v>
      </c>
      <c r="BH416" s="172">
        <f>IF(N416="sníž. přenesená",J416,0)</f>
        <v>0</v>
      </c>
      <c r="BI416" s="172">
        <f>IF(N416="nulová",J416,0)</f>
        <v>0</v>
      </c>
      <c r="BJ416" s="17" t="s">
        <v>19</v>
      </c>
      <c r="BK416" s="172">
        <f>ROUND(I416*H416,2)</f>
        <v>43500</v>
      </c>
      <c r="BL416" s="17" t="s">
        <v>193</v>
      </c>
      <c r="BM416" s="171" t="s">
        <v>598</v>
      </c>
    </row>
    <row r="417" s="13" customFormat="1">
      <c r="A417" s="13"/>
      <c r="B417" s="173"/>
      <c r="C417" s="13"/>
      <c r="D417" s="174" t="s">
        <v>130</v>
      </c>
      <c r="E417" s="175" t="s">
        <v>1</v>
      </c>
      <c r="F417" s="176" t="s">
        <v>487</v>
      </c>
      <c r="G417" s="13"/>
      <c r="H417" s="177">
        <v>1</v>
      </c>
      <c r="I417" s="13"/>
      <c r="J417" s="13"/>
      <c r="K417" s="13"/>
      <c r="L417" s="173"/>
      <c r="M417" s="178"/>
      <c r="N417" s="179"/>
      <c r="O417" s="179"/>
      <c r="P417" s="179"/>
      <c r="Q417" s="179"/>
      <c r="R417" s="179"/>
      <c r="S417" s="179"/>
      <c r="T417" s="180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175" t="s">
        <v>130</v>
      </c>
      <c r="AU417" s="175" t="s">
        <v>85</v>
      </c>
      <c r="AV417" s="13" t="s">
        <v>85</v>
      </c>
      <c r="AW417" s="13" t="s">
        <v>32</v>
      </c>
      <c r="AX417" s="13" t="s">
        <v>76</v>
      </c>
      <c r="AY417" s="175" t="s">
        <v>122</v>
      </c>
    </row>
    <row r="418" s="14" customFormat="1">
      <c r="A418" s="14"/>
      <c r="B418" s="181"/>
      <c r="C418" s="14"/>
      <c r="D418" s="174" t="s">
        <v>130</v>
      </c>
      <c r="E418" s="182" t="s">
        <v>1</v>
      </c>
      <c r="F418" s="183" t="s">
        <v>133</v>
      </c>
      <c r="G418" s="14"/>
      <c r="H418" s="184">
        <v>1</v>
      </c>
      <c r="I418" s="14"/>
      <c r="J418" s="14"/>
      <c r="K418" s="14"/>
      <c r="L418" s="181"/>
      <c r="M418" s="185"/>
      <c r="N418" s="186"/>
      <c r="O418" s="186"/>
      <c r="P418" s="186"/>
      <c r="Q418" s="186"/>
      <c r="R418" s="186"/>
      <c r="S418" s="186"/>
      <c r="T418" s="187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182" t="s">
        <v>130</v>
      </c>
      <c r="AU418" s="182" t="s">
        <v>85</v>
      </c>
      <c r="AV418" s="14" t="s">
        <v>128</v>
      </c>
      <c r="AW418" s="14" t="s">
        <v>32</v>
      </c>
      <c r="AX418" s="14" t="s">
        <v>19</v>
      </c>
      <c r="AY418" s="182" t="s">
        <v>122</v>
      </c>
    </row>
    <row r="419" s="2" customFormat="1" ht="21.75" customHeight="1">
      <c r="A419" s="30"/>
      <c r="B419" s="159"/>
      <c r="C419" s="160" t="s">
        <v>599</v>
      </c>
      <c r="D419" s="160" t="s">
        <v>124</v>
      </c>
      <c r="E419" s="161" t="s">
        <v>600</v>
      </c>
      <c r="F419" s="162" t="s">
        <v>601</v>
      </c>
      <c r="G419" s="163" t="s">
        <v>256</v>
      </c>
      <c r="H419" s="164">
        <v>1</v>
      </c>
      <c r="I419" s="165">
        <v>633</v>
      </c>
      <c r="J419" s="165">
        <f>ROUND(I419*H419,2)</f>
        <v>633</v>
      </c>
      <c r="K419" s="166"/>
      <c r="L419" s="31"/>
      <c r="M419" s="167" t="s">
        <v>1</v>
      </c>
      <c r="N419" s="168" t="s">
        <v>41</v>
      </c>
      <c r="O419" s="169">
        <v>0.38100000000000001</v>
      </c>
      <c r="P419" s="169">
        <f>O419*H419</f>
        <v>0.38100000000000001</v>
      </c>
      <c r="Q419" s="169">
        <v>0.00055000000000000003</v>
      </c>
      <c r="R419" s="169">
        <f>Q419*H419</f>
        <v>0.00055000000000000003</v>
      </c>
      <c r="S419" s="169">
        <v>0</v>
      </c>
      <c r="T419" s="170">
        <f>S419*H419</f>
        <v>0</v>
      </c>
      <c r="U419" s="30"/>
      <c r="V419" s="30"/>
      <c r="W419" s="30"/>
      <c r="X419" s="30"/>
      <c r="Y419" s="30"/>
      <c r="Z419" s="30"/>
      <c r="AA419" s="30"/>
      <c r="AB419" s="30"/>
      <c r="AC419" s="30"/>
      <c r="AD419" s="30"/>
      <c r="AE419" s="30"/>
      <c r="AR419" s="171" t="s">
        <v>193</v>
      </c>
      <c r="AT419" s="171" t="s">
        <v>124</v>
      </c>
      <c r="AU419" s="171" t="s">
        <v>85</v>
      </c>
      <c r="AY419" s="17" t="s">
        <v>122</v>
      </c>
      <c r="BE419" s="172">
        <f>IF(N419="základní",J419,0)</f>
        <v>633</v>
      </c>
      <c r="BF419" s="172">
        <f>IF(N419="snížená",J419,0)</f>
        <v>0</v>
      </c>
      <c r="BG419" s="172">
        <f>IF(N419="zákl. přenesená",J419,0)</f>
        <v>0</v>
      </c>
      <c r="BH419" s="172">
        <f>IF(N419="sníž. přenesená",J419,0)</f>
        <v>0</v>
      </c>
      <c r="BI419" s="172">
        <f>IF(N419="nulová",J419,0)</f>
        <v>0</v>
      </c>
      <c r="BJ419" s="17" t="s">
        <v>19</v>
      </c>
      <c r="BK419" s="172">
        <f>ROUND(I419*H419,2)</f>
        <v>633</v>
      </c>
      <c r="BL419" s="17" t="s">
        <v>193</v>
      </c>
      <c r="BM419" s="171" t="s">
        <v>602</v>
      </c>
    </row>
    <row r="420" s="13" customFormat="1">
      <c r="A420" s="13"/>
      <c r="B420" s="173"/>
      <c r="C420" s="13"/>
      <c r="D420" s="174" t="s">
        <v>130</v>
      </c>
      <c r="E420" s="175" t="s">
        <v>1</v>
      </c>
      <c r="F420" s="176" t="s">
        <v>487</v>
      </c>
      <c r="G420" s="13"/>
      <c r="H420" s="177">
        <v>1</v>
      </c>
      <c r="I420" s="13"/>
      <c r="J420" s="13"/>
      <c r="K420" s="13"/>
      <c r="L420" s="173"/>
      <c r="M420" s="178"/>
      <c r="N420" s="179"/>
      <c r="O420" s="179"/>
      <c r="P420" s="179"/>
      <c r="Q420" s="179"/>
      <c r="R420" s="179"/>
      <c r="S420" s="179"/>
      <c r="T420" s="180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175" t="s">
        <v>130</v>
      </c>
      <c r="AU420" s="175" t="s">
        <v>85</v>
      </c>
      <c r="AV420" s="13" t="s">
        <v>85</v>
      </c>
      <c r="AW420" s="13" t="s">
        <v>32</v>
      </c>
      <c r="AX420" s="13" t="s">
        <v>76</v>
      </c>
      <c r="AY420" s="175" t="s">
        <v>122</v>
      </c>
    </row>
    <row r="421" s="14" customFormat="1">
      <c r="A421" s="14"/>
      <c r="B421" s="181"/>
      <c r="C421" s="14"/>
      <c r="D421" s="174" t="s">
        <v>130</v>
      </c>
      <c r="E421" s="182" t="s">
        <v>1</v>
      </c>
      <c r="F421" s="183" t="s">
        <v>133</v>
      </c>
      <c r="G421" s="14"/>
      <c r="H421" s="184">
        <v>1</v>
      </c>
      <c r="I421" s="14"/>
      <c r="J421" s="14"/>
      <c r="K421" s="14"/>
      <c r="L421" s="181"/>
      <c r="M421" s="185"/>
      <c r="N421" s="186"/>
      <c r="O421" s="186"/>
      <c r="P421" s="186"/>
      <c r="Q421" s="186"/>
      <c r="R421" s="186"/>
      <c r="S421" s="186"/>
      <c r="T421" s="187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182" t="s">
        <v>130</v>
      </c>
      <c r="AU421" s="182" t="s">
        <v>85</v>
      </c>
      <c r="AV421" s="14" t="s">
        <v>128</v>
      </c>
      <c r="AW421" s="14" t="s">
        <v>32</v>
      </c>
      <c r="AX421" s="14" t="s">
        <v>19</v>
      </c>
      <c r="AY421" s="182" t="s">
        <v>122</v>
      </c>
    </row>
    <row r="422" s="2" customFormat="1" ht="21.75" customHeight="1">
      <c r="A422" s="30"/>
      <c r="B422" s="159"/>
      <c r="C422" s="160" t="s">
        <v>603</v>
      </c>
      <c r="D422" s="160" t="s">
        <v>124</v>
      </c>
      <c r="E422" s="161" t="s">
        <v>604</v>
      </c>
      <c r="F422" s="162" t="s">
        <v>605</v>
      </c>
      <c r="G422" s="163" t="s">
        <v>256</v>
      </c>
      <c r="H422" s="164">
        <v>1</v>
      </c>
      <c r="I422" s="165">
        <v>954</v>
      </c>
      <c r="J422" s="165">
        <f>ROUND(I422*H422,2)</f>
        <v>954</v>
      </c>
      <c r="K422" s="166"/>
      <c r="L422" s="31"/>
      <c r="M422" s="167" t="s">
        <v>1</v>
      </c>
      <c r="N422" s="168" t="s">
        <v>41</v>
      </c>
      <c r="O422" s="169">
        <v>0.433</v>
      </c>
      <c r="P422" s="169">
        <f>O422*H422</f>
        <v>0.433</v>
      </c>
      <c r="Q422" s="169">
        <v>0.0022100000000000002</v>
      </c>
      <c r="R422" s="169">
        <f>Q422*H422</f>
        <v>0.0022100000000000002</v>
      </c>
      <c r="S422" s="169">
        <v>0</v>
      </c>
      <c r="T422" s="170">
        <f>S422*H422</f>
        <v>0</v>
      </c>
      <c r="U422" s="30"/>
      <c r="V422" s="30"/>
      <c r="W422" s="30"/>
      <c r="X422" s="30"/>
      <c r="Y422" s="30"/>
      <c r="Z422" s="30"/>
      <c r="AA422" s="30"/>
      <c r="AB422" s="30"/>
      <c r="AC422" s="30"/>
      <c r="AD422" s="30"/>
      <c r="AE422" s="30"/>
      <c r="AR422" s="171" t="s">
        <v>193</v>
      </c>
      <c r="AT422" s="171" t="s">
        <v>124</v>
      </c>
      <c r="AU422" s="171" t="s">
        <v>85</v>
      </c>
      <c r="AY422" s="17" t="s">
        <v>122</v>
      </c>
      <c r="BE422" s="172">
        <f>IF(N422="základní",J422,0)</f>
        <v>954</v>
      </c>
      <c r="BF422" s="172">
        <f>IF(N422="snížená",J422,0)</f>
        <v>0</v>
      </c>
      <c r="BG422" s="172">
        <f>IF(N422="zákl. přenesená",J422,0)</f>
        <v>0</v>
      </c>
      <c r="BH422" s="172">
        <f>IF(N422="sníž. přenesená",J422,0)</f>
        <v>0</v>
      </c>
      <c r="BI422" s="172">
        <f>IF(N422="nulová",J422,0)</f>
        <v>0</v>
      </c>
      <c r="BJ422" s="17" t="s">
        <v>19</v>
      </c>
      <c r="BK422" s="172">
        <f>ROUND(I422*H422,2)</f>
        <v>954</v>
      </c>
      <c r="BL422" s="17" t="s">
        <v>193</v>
      </c>
      <c r="BM422" s="171" t="s">
        <v>606</v>
      </c>
    </row>
    <row r="423" s="13" customFormat="1">
      <c r="A423" s="13"/>
      <c r="B423" s="173"/>
      <c r="C423" s="13"/>
      <c r="D423" s="174" t="s">
        <v>130</v>
      </c>
      <c r="E423" s="175" t="s">
        <v>1</v>
      </c>
      <c r="F423" s="176" t="s">
        <v>487</v>
      </c>
      <c r="G423" s="13"/>
      <c r="H423" s="177">
        <v>1</v>
      </c>
      <c r="I423" s="13"/>
      <c r="J423" s="13"/>
      <c r="K423" s="13"/>
      <c r="L423" s="173"/>
      <c r="M423" s="178"/>
      <c r="N423" s="179"/>
      <c r="O423" s="179"/>
      <c r="P423" s="179"/>
      <c r="Q423" s="179"/>
      <c r="R423" s="179"/>
      <c r="S423" s="179"/>
      <c r="T423" s="180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175" t="s">
        <v>130</v>
      </c>
      <c r="AU423" s="175" t="s">
        <v>85</v>
      </c>
      <c r="AV423" s="13" t="s">
        <v>85</v>
      </c>
      <c r="AW423" s="13" t="s">
        <v>32</v>
      </c>
      <c r="AX423" s="13" t="s">
        <v>76</v>
      </c>
      <c r="AY423" s="175" t="s">
        <v>122</v>
      </c>
    </row>
    <row r="424" s="14" customFormat="1">
      <c r="A424" s="14"/>
      <c r="B424" s="181"/>
      <c r="C424" s="14"/>
      <c r="D424" s="174" t="s">
        <v>130</v>
      </c>
      <c r="E424" s="182" t="s">
        <v>1</v>
      </c>
      <c r="F424" s="183" t="s">
        <v>133</v>
      </c>
      <c r="G424" s="14"/>
      <c r="H424" s="184">
        <v>1</v>
      </c>
      <c r="I424" s="14"/>
      <c r="J424" s="14"/>
      <c r="K424" s="14"/>
      <c r="L424" s="181"/>
      <c r="M424" s="185"/>
      <c r="N424" s="186"/>
      <c r="O424" s="186"/>
      <c r="P424" s="186"/>
      <c r="Q424" s="186"/>
      <c r="R424" s="186"/>
      <c r="S424" s="186"/>
      <c r="T424" s="187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182" t="s">
        <v>130</v>
      </c>
      <c r="AU424" s="182" t="s">
        <v>85</v>
      </c>
      <c r="AV424" s="14" t="s">
        <v>128</v>
      </c>
      <c r="AW424" s="14" t="s">
        <v>32</v>
      </c>
      <c r="AX424" s="14" t="s">
        <v>19</v>
      </c>
      <c r="AY424" s="182" t="s">
        <v>122</v>
      </c>
    </row>
    <row r="425" s="2" customFormat="1" ht="21.75" customHeight="1">
      <c r="A425" s="30"/>
      <c r="B425" s="159"/>
      <c r="C425" s="160" t="s">
        <v>607</v>
      </c>
      <c r="D425" s="160" t="s">
        <v>124</v>
      </c>
      <c r="E425" s="161" t="s">
        <v>608</v>
      </c>
      <c r="F425" s="162" t="s">
        <v>609</v>
      </c>
      <c r="G425" s="163" t="s">
        <v>155</v>
      </c>
      <c r="H425" s="164">
        <v>0.031</v>
      </c>
      <c r="I425" s="165">
        <v>995</v>
      </c>
      <c r="J425" s="165">
        <f>ROUND(I425*H425,2)</f>
        <v>30.850000000000001</v>
      </c>
      <c r="K425" s="166"/>
      <c r="L425" s="31"/>
      <c r="M425" s="167" t="s">
        <v>1</v>
      </c>
      <c r="N425" s="168" t="s">
        <v>41</v>
      </c>
      <c r="O425" s="169">
        <v>2.4500000000000002</v>
      </c>
      <c r="P425" s="169">
        <f>O425*H425</f>
        <v>0.075950000000000004</v>
      </c>
      <c r="Q425" s="169">
        <v>0</v>
      </c>
      <c r="R425" s="169">
        <f>Q425*H425</f>
        <v>0</v>
      </c>
      <c r="S425" s="169">
        <v>0</v>
      </c>
      <c r="T425" s="170">
        <f>S425*H425</f>
        <v>0</v>
      </c>
      <c r="U425" s="30"/>
      <c r="V425" s="30"/>
      <c r="W425" s="30"/>
      <c r="X425" s="30"/>
      <c r="Y425" s="30"/>
      <c r="Z425" s="30"/>
      <c r="AA425" s="30"/>
      <c r="AB425" s="30"/>
      <c r="AC425" s="30"/>
      <c r="AD425" s="30"/>
      <c r="AE425" s="30"/>
      <c r="AR425" s="171" t="s">
        <v>193</v>
      </c>
      <c r="AT425" s="171" t="s">
        <v>124</v>
      </c>
      <c r="AU425" s="171" t="s">
        <v>85</v>
      </c>
      <c r="AY425" s="17" t="s">
        <v>122</v>
      </c>
      <c r="BE425" s="172">
        <f>IF(N425="základní",J425,0)</f>
        <v>30.850000000000001</v>
      </c>
      <c r="BF425" s="172">
        <f>IF(N425="snížená",J425,0)</f>
        <v>0</v>
      </c>
      <c r="BG425" s="172">
        <f>IF(N425="zákl. přenesená",J425,0)</f>
        <v>0</v>
      </c>
      <c r="BH425" s="172">
        <f>IF(N425="sníž. přenesená",J425,0)</f>
        <v>0</v>
      </c>
      <c r="BI425" s="172">
        <f>IF(N425="nulová",J425,0)</f>
        <v>0</v>
      </c>
      <c r="BJ425" s="17" t="s">
        <v>19</v>
      </c>
      <c r="BK425" s="172">
        <f>ROUND(I425*H425,2)</f>
        <v>30.850000000000001</v>
      </c>
      <c r="BL425" s="17" t="s">
        <v>193</v>
      </c>
      <c r="BM425" s="171" t="s">
        <v>610</v>
      </c>
    </row>
    <row r="426" s="12" customFormat="1" ht="22.8" customHeight="1">
      <c r="A426" s="12"/>
      <c r="B426" s="147"/>
      <c r="C426" s="12"/>
      <c r="D426" s="148" t="s">
        <v>75</v>
      </c>
      <c r="E426" s="157" t="s">
        <v>611</v>
      </c>
      <c r="F426" s="157" t="s">
        <v>612</v>
      </c>
      <c r="G426" s="12"/>
      <c r="H426" s="12"/>
      <c r="I426" s="12"/>
      <c r="J426" s="158">
        <f>BK426</f>
        <v>442880.40999999997</v>
      </c>
      <c r="K426" s="12"/>
      <c r="L426" s="147"/>
      <c r="M426" s="151"/>
      <c r="N426" s="152"/>
      <c r="O426" s="152"/>
      <c r="P426" s="153">
        <f>SUM(P427:P512)</f>
        <v>112.52453100000001</v>
      </c>
      <c r="Q426" s="152"/>
      <c r="R426" s="153">
        <f>SUM(R427:R512)</f>
        <v>1.03939</v>
      </c>
      <c r="S426" s="152"/>
      <c r="T426" s="154">
        <f>SUM(T427:T512)</f>
        <v>0</v>
      </c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R426" s="148" t="s">
        <v>85</v>
      </c>
      <c r="AT426" s="155" t="s">
        <v>75</v>
      </c>
      <c r="AU426" s="155" t="s">
        <v>19</v>
      </c>
      <c r="AY426" s="148" t="s">
        <v>122</v>
      </c>
      <c r="BK426" s="156">
        <f>SUM(BK427:BK512)</f>
        <v>442880.40999999997</v>
      </c>
    </row>
    <row r="427" s="2" customFormat="1" ht="16.5" customHeight="1">
      <c r="A427" s="30"/>
      <c r="B427" s="159"/>
      <c r="C427" s="160" t="s">
        <v>613</v>
      </c>
      <c r="D427" s="160" t="s">
        <v>124</v>
      </c>
      <c r="E427" s="161" t="s">
        <v>614</v>
      </c>
      <c r="F427" s="162" t="s">
        <v>615</v>
      </c>
      <c r="G427" s="163" t="s">
        <v>256</v>
      </c>
      <c r="H427" s="164">
        <v>13</v>
      </c>
      <c r="I427" s="165">
        <v>1780</v>
      </c>
      <c r="J427" s="165">
        <f>ROUND(I427*H427,2)</f>
        <v>23140</v>
      </c>
      <c r="K427" s="166"/>
      <c r="L427" s="31"/>
      <c r="M427" s="167" t="s">
        <v>1</v>
      </c>
      <c r="N427" s="168" t="s">
        <v>41</v>
      </c>
      <c r="O427" s="169">
        <v>1.1000000000000001</v>
      </c>
      <c r="P427" s="169">
        <f>O427*H427</f>
        <v>14.300000000000001</v>
      </c>
      <c r="Q427" s="169">
        <v>0.0024199999999999998</v>
      </c>
      <c r="R427" s="169">
        <f>Q427*H427</f>
        <v>0.031459999999999995</v>
      </c>
      <c r="S427" s="169">
        <v>0</v>
      </c>
      <c r="T427" s="170">
        <f>S427*H427</f>
        <v>0</v>
      </c>
      <c r="U427" s="30"/>
      <c r="V427" s="30"/>
      <c r="W427" s="30"/>
      <c r="X427" s="30"/>
      <c r="Y427" s="30"/>
      <c r="Z427" s="30"/>
      <c r="AA427" s="30"/>
      <c r="AB427" s="30"/>
      <c r="AC427" s="30"/>
      <c r="AD427" s="30"/>
      <c r="AE427" s="30"/>
      <c r="AR427" s="171" t="s">
        <v>193</v>
      </c>
      <c r="AT427" s="171" t="s">
        <v>124</v>
      </c>
      <c r="AU427" s="171" t="s">
        <v>85</v>
      </c>
      <c r="AY427" s="17" t="s">
        <v>122</v>
      </c>
      <c r="BE427" s="172">
        <f>IF(N427="základní",J427,0)</f>
        <v>23140</v>
      </c>
      <c r="BF427" s="172">
        <f>IF(N427="snížená",J427,0)</f>
        <v>0</v>
      </c>
      <c r="BG427" s="172">
        <f>IF(N427="zákl. přenesená",J427,0)</f>
        <v>0</v>
      </c>
      <c r="BH427" s="172">
        <f>IF(N427="sníž. přenesená",J427,0)</f>
        <v>0</v>
      </c>
      <c r="BI427" s="172">
        <f>IF(N427="nulová",J427,0)</f>
        <v>0</v>
      </c>
      <c r="BJ427" s="17" t="s">
        <v>19</v>
      </c>
      <c r="BK427" s="172">
        <f>ROUND(I427*H427,2)</f>
        <v>23140</v>
      </c>
      <c r="BL427" s="17" t="s">
        <v>193</v>
      </c>
      <c r="BM427" s="171" t="s">
        <v>616</v>
      </c>
    </row>
    <row r="428" s="13" customFormat="1">
      <c r="A428" s="13"/>
      <c r="B428" s="173"/>
      <c r="C428" s="13"/>
      <c r="D428" s="174" t="s">
        <v>130</v>
      </c>
      <c r="E428" s="175" t="s">
        <v>1</v>
      </c>
      <c r="F428" s="176" t="s">
        <v>617</v>
      </c>
      <c r="G428" s="13"/>
      <c r="H428" s="177">
        <v>11</v>
      </c>
      <c r="I428" s="13"/>
      <c r="J428" s="13"/>
      <c r="K428" s="13"/>
      <c r="L428" s="173"/>
      <c r="M428" s="178"/>
      <c r="N428" s="179"/>
      <c r="O428" s="179"/>
      <c r="P428" s="179"/>
      <c r="Q428" s="179"/>
      <c r="R428" s="179"/>
      <c r="S428" s="179"/>
      <c r="T428" s="180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175" t="s">
        <v>130</v>
      </c>
      <c r="AU428" s="175" t="s">
        <v>85</v>
      </c>
      <c r="AV428" s="13" t="s">
        <v>85</v>
      </c>
      <c r="AW428" s="13" t="s">
        <v>32</v>
      </c>
      <c r="AX428" s="13" t="s">
        <v>76</v>
      </c>
      <c r="AY428" s="175" t="s">
        <v>122</v>
      </c>
    </row>
    <row r="429" s="13" customFormat="1">
      <c r="A429" s="13"/>
      <c r="B429" s="173"/>
      <c r="C429" s="13"/>
      <c r="D429" s="174" t="s">
        <v>130</v>
      </c>
      <c r="E429" s="175" t="s">
        <v>1</v>
      </c>
      <c r="F429" s="176" t="s">
        <v>618</v>
      </c>
      <c r="G429" s="13"/>
      <c r="H429" s="177">
        <v>2</v>
      </c>
      <c r="I429" s="13"/>
      <c r="J429" s="13"/>
      <c r="K429" s="13"/>
      <c r="L429" s="173"/>
      <c r="M429" s="178"/>
      <c r="N429" s="179"/>
      <c r="O429" s="179"/>
      <c r="P429" s="179"/>
      <c r="Q429" s="179"/>
      <c r="R429" s="179"/>
      <c r="S429" s="179"/>
      <c r="T429" s="180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175" t="s">
        <v>130</v>
      </c>
      <c r="AU429" s="175" t="s">
        <v>85</v>
      </c>
      <c r="AV429" s="13" t="s">
        <v>85</v>
      </c>
      <c r="AW429" s="13" t="s">
        <v>32</v>
      </c>
      <c r="AX429" s="13" t="s">
        <v>76</v>
      </c>
      <c r="AY429" s="175" t="s">
        <v>122</v>
      </c>
    </row>
    <row r="430" s="14" customFormat="1">
      <c r="A430" s="14"/>
      <c r="B430" s="181"/>
      <c r="C430" s="14"/>
      <c r="D430" s="174" t="s">
        <v>130</v>
      </c>
      <c r="E430" s="182" t="s">
        <v>1</v>
      </c>
      <c r="F430" s="183" t="s">
        <v>133</v>
      </c>
      <c r="G430" s="14"/>
      <c r="H430" s="184">
        <v>13</v>
      </c>
      <c r="I430" s="14"/>
      <c r="J430" s="14"/>
      <c r="K430" s="14"/>
      <c r="L430" s="181"/>
      <c r="M430" s="185"/>
      <c r="N430" s="186"/>
      <c r="O430" s="186"/>
      <c r="P430" s="186"/>
      <c r="Q430" s="186"/>
      <c r="R430" s="186"/>
      <c r="S430" s="186"/>
      <c r="T430" s="187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182" t="s">
        <v>130</v>
      </c>
      <c r="AU430" s="182" t="s">
        <v>85</v>
      </c>
      <c r="AV430" s="14" t="s">
        <v>128</v>
      </c>
      <c r="AW430" s="14" t="s">
        <v>32</v>
      </c>
      <c r="AX430" s="14" t="s">
        <v>19</v>
      </c>
      <c r="AY430" s="182" t="s">
        <v>122</v>
      </c>
    </row>
    <row r="431" s="2" customFormat="1" ht="16.5" customHeight="1">
      <c r="A431" s="30"/>
      <c r="B431" s="159"/>
      <c r="C431" s="188" t="s">
        <v>619</v>
      </c>
      <c r="D431" s="188" t="s">
        <v>171</v>
      </c>
      <c r="E431" s="189" t="s">
        <v>620</v>
      </c>
      <c r="F431" s="190" t="s">
        <v>621</v>
      </c>
      <c r="G431" s="191" t="s">
        <v>256</v>
      </c>
      <c r="H431" s="192">
        <v>11</v>
      </c>
      <c r="I431" s="193">
        <v>2490</v>
      </c>
      <c r="J431" s="193">
        <f>ROUND(I431*H431,2)</f>
        <v>27390</v>
      </c>
      <c r="K431" s="194"/>
      <c r="L431" s="195"/>
      <c r="M431" s="196" t="s">
        <v>1</v>
      </c>
      <c r="N431" s="197" t="s">
        <v>41</v>
      </c>
      <c r="O431" s="169">
        <v>0</v>
      </c>
      <c r="P431" s="169">
        <f>O431*H431</f>
        <v>0</v>
      </c>
      <c r="Q431" s="169">
        <v>0.014500000000000001</v>
      </c>
      <c r="R431" s="169">
        <f>Q431*H431</f>
        <v>0.1595</v>
      </c>
      <c r="S431" s="169">
        <v>0</v>
      </c>
      <c r="T431" s="170">
        <f>S431*H431</f>
        <v>0</v>
      </c>
      <c r="U431" s="30"/>
      <c r="V431" s="30"/>
      <c r="W431" s="30"/>
      <c r="X431" s="30"/>
      <c r="Y431" s="30"/>
      <c r="Z431" s="30"/>
      <c r="AA431" s="30"/>
      <c r="AB431" s="30"/>
      <c r="AC431" s="30"/>
      <c r="AD431" s="30"/>
      <c r="AE431" s="30"/>
      <c r="AR431" s="171" t="s">
        <v>192</v>
      </c>
      <c r="AT431" s="171" t="s">
        <v>171</v>
      </c>
      <c r="AU431" s="171" t="s">
        <v>85</v>
      </c>
      <c r="AY431" s="17" t="s">
        <v>122</v>
      </c>
      <c r="BE431" s="172">
        <f>IF(N431="základní",J431,0)</f>
        <v>27390</v>
      </c>
      <c r="BF431" s="172">
        <f>IF(N431="snížená",J431,0)</f>
        <v>0</v>
      </c>
      <c r="BG431" s="172">
        <f>IF(N431="zákl. přenesená",J431,0)</f>
        <v>0</v>
      </c>
      <c r="BH431" s="172">
        <f>IF(N431="sníž. přenesená",J431,0)</f>
        <v>0</v>
      </c>
      <c r="BI431" s="172">
        <f>IF(N431="nulová",J431,0)</f>
        <v>0</v>
      </c>
      <c r="BJ431" s="17" t="s">
        <v>19</v>
      </c>
      <c r="BK431" s="172">
        <f>ROUND(I431*H431,2)</f>
        <v>27390</v>
      </c>
      <c r="BL431" s="17" t="s">
        <v>193</v>
      </c>
      <c r="BM431" s="171" t="s">
        <v>622</v>
      </c>
    </row>
    <row r="432" s="13" customFormat="1">
      <c r="A432" s="13"/>
      <c r="B432" s="173"/>
      <c r="C432" s="13"/>
      <c r="D432" s="174" t="s">
        <v>130</v>
      </c>
      <c r="E432" s="175" t="s">
        <v>1</v>
      </c>
      <c r="F432" s="176" t="s">
        <v>623</v>
      </c>
      <c r="G432" s="13"/>
      <c r="H432" s="177">
        <v>11</v>
      </c>
      <c r="I432" s="13"/>
      <c r="J432" s="13"/>
      <c r="K432" s="13"/>
      <c r="L432" s="173"/>
      <c r="M432" s="178"/>
      <c r="N432" s="179"/>
      <c r="O432" s="179"/>
      <c r="P432" s="179"/>
      <c r="Q432" s="179"/>
      <c r="R432" s="179"/>
      <c r="S432" s="179"/>
      <c r="T432" s="180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175" t="s">
        <v>130</v>
      </c>
      <c r="AU432" s="175" t="s">
        <v>85</v>
      </c>
      <c r="AV432" s="13" t="s">
        <v>85</v>
      </c>
      <c r="AW432" s="13" t="s">
        <v>32</v>
      </c>
      <c r="AX432" s="13" t="s">
        <v>76</v>
      </c>
      <c r="AY432" s="175" t="s">
        <v>122</v>
      </c>
    </row>
    <row r="433" s="14" customFormat="1">
      <c r="A433" s="14"/>
      <c r="B433" s="181"/>
      <c r="C433" s="14"/>
      <c r="D433" s="174" t="s">
        <v>130</v>
      </c>
      <c r="E433" s="182" t="s">
        <v>1</v>
      </c>
      <c r="F433" s="183" t="s">
        <v>133</v>
      </c>
      <c r="G433" s="14"/>
      <c r="H433" s="184">
        <v>11</v>
      </c>
      <c r="I433" s="14"/>
      <c r="J433" s="14"/>
      <c r="K433" s="14"/>
      <c r="L433" s="181"/>
      <c r="M433" s="185"/>
      <c r="N433" s="186"/>
      <c r="O433" s="186"/>
      <c r="P433" s="186"/>
      <c r="Q433" s="186"/>
      <c r="R433" s="186"/>
      <c r="S433" s="186"/>
      <c r="T433" s="187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182" t="s">
        <v>130</v>
      </c>
      <c r="AU433" s="182" t="s">
        <v>85</v>
      </c>
      <c r="AV433" s="14" t="s">
        <v>128</v>
      </c>
      <c r="AW433" s="14" t="s">
        <v>32</v>
      </c>
      <c r="AX433" s="14" t="s">
        <v>19</v>
      </c>
      <c r="AY433" s="182" t="s">
        <v>122</v>
      </c>
    </row>
    <row r="434" s="2" customFormat="1" ht="21.75" customHeight="1">
      <c r="A434" s="30"/>
      <c r="B434" s="159"/>
      <c r="C434" s="188" t="s">
        <v>624</v>
      </c>
      <c r="D434" s="188" t="s">
        <v>171</v>
      </c>
      <c r="E434" s="189" t="s">
        <v>625</v>
      </c>
      <c r="F434" s="190" t="s">
        <v>626</v>
      </c>
      <c r="G434" s="191" t="s">
        <v>256</v>
      </c>
      <c r="H434" s="192">
        <v>2</v>
      </c>
      <c r="I434" s="193">
        <v>4490</v>
      </c>
      <c r="J434" s="193">
        <f>ROUND(I434*H434,2)</f>
        <v>8980</v>
      </c>
      <c r="K434" s="194"/>
      <c r="L434" s="195"/>
      <c r="M434" s="196" t="s">
        <v>1</v>
      </c>
      <c r="N434" s="197" t="s">
        <v>41</v>
      </c>
      <c r="O434" s="169">
        <v>0</v>
      </c>
      <c r="P434" s="169">
        <f>O434*H434</f>
        <v>0</v>
      </c>
      <c r="Q434" s="169">
        <v>0.016</v>
      </c>
      <c r="R434" s="169">
        <f>Q434*H434</f>
        <v>0.032000000000000001</v>
      </c>
      <c r="S434" s="169">
        <v>0</v>
      </c>
      <c r="T434" s="170">
        <f>S434*H434</f>
        <v>0</v>
      </c>
      <c r="U434" s="30"/>
      <c r="V434" s="30"/>
      <c r="W434" s="30"/>
      <c r="X434" s="30"/>
      <c r="Y434" s="30"/>
      <c r="Z434" s="30"/>
      <c r="AA434" s="30"/>
      <c r="AB434" s="30"/>
      <c r="AC434" s="30"/>
      <c r="AD434" s="30"/>
      <c r="AE434" s="30"/>
      <c r="AR434" s="171" t="s">
        <v>192</v>
      </c>
      <c r="AT434" s="171" t="s">
        <v>171</v>
      </c>
      <c r="AU434" s="171" t="s">
        <v>85</v>
      </c>
      <c r="AY434" s="17" t="s">
        <v>122</v>
      </c>
      <c r="BE434" s="172">
        <f>IF(N434="základní",J434,0)</f>
        <v>8980</v>
      </c>
      <c r="BF434" s="172">
        <f>IF(N434="snížená",J434,0)</f>
        <v>0</v>
      </c>
      <c r="BG434" s="172">
        <f>IF(N434="zákl. přenesená",J434,0)</f>
        <v>0</v>
      </c>
      <c r="BH434" s="172">
        <f>IF(N434="sníž. přenesená",J434,0)</f>
        <v>0</v>
      </c>
      <c r="BI434" s="172">
        <f>IF(N434="nulová",J434,0)</f>
        <v>0</v>
      </c>
      <c r="BJ434" s="17" t="s">
        <v>19</v>
      </c>
      <c r="BK434" s="172">
        <f>ROUND(I434*H434,2)</f>
        <v>8980</v>
      </c>
      <c r="BL434" s="17" t="s">
        <v>193</v>
      </c>
      <c r="BM434" s="171" t="s">
        <v>627</v>
      </c>
    </row>
    <row r="435" s="13" customFormat="1">
      <c r="A435" s="13"/>
      <c r="B435" s="173"/>
      <c r="C435" s="13"/>
      <c r="D435" s="174" t="s">
        <v>130</v>
      </c>
      <c r="E435" s="175" t="s">
        <v>1</v>
      </c>
      <c r="F435" s="176" t="s">
        <v>628</v>
      </c>
      <c r="G435" s="13"/>
      <c r="H435" s="177">
        <v>2</v>
      </c>
      <c r="I435" s="13"/>
      <c r="J435" s="13"/>
      <c r="K435" s="13"/>
      <c r="L435" s="173"/>
      <c r="M435" s="178"/>
      <c r="N435" s="179"/>
      <c r="O435" s="179"/>
      <c r="P435" s="179"/>
      <c r="Q435" s="179"/>
      <c r="R435" s="179"/>
      <c r="S435" s="179"/>
      <c r="T435" s="180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175" t="s">
        <v>130</v>
      </c>
      <c r="AU435" s="175" t="s">
        <v>85</v>
      </c>
      <c r="AV435" s="13" t="s">
        <v>85</v>
      </c>
      <c r="AW435" s="13" t="s">
        <v>32</v>
      </c>
      <c r="AX435" s="13" t="s">
        <v>76</v>
      </c>
      <c r="AY435" s="175" t="s">
        <v>122</v>
      </c>
    </row>
    <row r="436" s="14" customFormat="1">
      <c r="A436" s="14"/>
      <c r="B436" s="181"/>
      <c r="C436" s="14"/>
      <c r="D436" s="174" t="s">
        <v>130</v>
      </c>
      <c r="E436" s="182" t="s">
        <v>1</v>
      </c>
      <c r="F436" s="183" t="s">
        <v>133</v>
      </c>
      <c r="G436" s="14"/>
      <c r="H436" s="184">
        <v>2</v>
      </c>
      <c r="I436" s="14"/>
      <c r="J436" s="14"/>
      <c r="K436" s="14"/>
      <c r="L436" s="181"/>
      <c r="M436" s="185"/>
      <c r="N436" s="186"/>
      <c r="O436" s="186"/>
      <c r="P436" s="186"/>
      <c r="Q436" s="186"/>
      <c r="R436" s="186"/>
      <c r="S436" s="186"/>
      <c r="T436" s="187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182" t="s">
        <v>130</v>
      </c>
      <c r="AU436" s="182" t="s">
        <v>85</v>
      </c>
      <c r="AV436" s="14" t="s">
        <v>128</v>
      </c>
      <c r="AW436" s="14" t="s">
        <v>32</v>
      </c>
      <c r="AX436" s="14" t="s">
        <v>19</v>
      </c>
      <c r="AY436" s="182" t="s">
        <v>122</v>
      </c>
    </row>
    <row r="437" s="2" customFormat="1" ht="21.75" customHeight="1">
      <c r="A437" s="30"/>
      <c r="B437" s="159"/>
      <c r="C437" s="188" t="s">
        <v>25</v>
      </c>
      <c r="D437" s="188" t="s">
        <v>171</v>
      </c>
      <c r="E437" s="189" t="s">
        <v>629</v>
      </c>
      <c r="F437" s="190" t="s">
        <v>630</v>
      </c>
      <c r="G437" s="191" t="s">
        <v>256</v>
      </c>
      <c r="H437" s="192">
        <v>11</v>
      </c>
      <c r="I437" s="193">
        <v>867</v>
      </c>
      <c r="J437" s="193">
        <f>ROUND(I437*H437,2)</f>
        <v>9537</v>
      </c>
      <c r="K437" s="194"/>
      <c r="L437" s="195"/>
      <c r="M437" s="196" t="s">
        <v>1</v>
      </c>
      <c r="N437" s="197" t="s">
        <v>41</v>
      </c>
      <c r="O437" s="169">
        <v>0</v>
      </c>
      <c r="P437" s="169">
        <f>O437*H437</f>
        <v>0</v>
      </c>
      <c r="Q437" s="169">
        <v>0</v>
      </c>
      <c r="R437" s="169">
        <f>Q437*H437</f>
        <v>0</v>
      </c>
      <c r="S437" s="169">
        <v>0</v>
      </c>
      <c r="T437" s="170">
        <f>S437*H437</f>
        <v>0</v>
      </c>
      <c r="U437" s="30"/>
      <c r="V437" s="30"/>
      <c r="W437" s="30"/>
      <c r="X437" s="30"/>
      <c r="Y437" s="30"/>
      <c r="Z437" s="30"/>
      <c r="AA437" s="30"/>
      <c r="AB437" s="30"/>
      <c r="AC437" s="30"/>
      <c r="AD437" s="30"/>
      <c r="AE437" s="30"/>
      <c r="AR437" s="171" t="s">
        <v>192</v>
      </c>
      <c r="AT437" s="171" t="s">
        <v>171</v>
      </c>
      <c r="AU437" s="171" t="s">
        <v>85</v>
      </c>
      <c r="AY437" s="17" t="s">
        <v>122</v>
      </c>
      <c r="BE437" s="172">
        <f>IF(N437="základní",J437,0)</f>
        <v>9537</v>
      </c>
      <c r="BF437" s="172">
        <f>IF(N437="snížená",J437,0)</f>
        <v>0</v>
      </c>
      <c r="BG437" s="172">
        <f>IF(N437="zákl. přenesená",J437,0)</f>
        <v>0</v>
      </c>
      <c r="BH437" s="172">
        <f>IF(N437="sníž. přenesená",J437,0)</f>
        <v>0</v>
      </c>
      <c r="BI437" s="172">
        <f>IF(N437="nulová",J437,0)</f>
        <v>0</v>
      </c>
      <c r="BJ437" s="17" t="s">
        <v>19</v>
      </c>
      <c r="BK437" s="172">
        <f>ROUND(I437*H437,2)</f>
        <v>9537</v>
      </c>
      <c r="BL437" s="17" t="s">
        <v>193</v>
      </c>
      <c r="BM437" s="171" t="s">
        <v>631</v>
      </c>
    </row>
    <row r="438" s="13" customFormat="1">
      <c r="A438" s="13"/>
      <c r="B438" s="173"/>
      <c r="C438" s="13"/>
      <c r="D438" s="174" t="s">
        <v>130</v>
      </c>
      <c r="E438" s="175" t="s">
        <v>1</v>
      </c>
      <c r="F438" s="176" t="s">
        <v>623</v>
      </c>
      <c r="G438" s="13"/>
      <c r="H438" s="177">
        <v>11</v>
      </c>
      <c r="I438" s="13"/>
      <c r="J438" s="13"/>
      <c r="K438" s="13"/>
      <c r="L438" s="173"/>
      <c r="M438" s="178"/>
      <c r="N438" s="179"/>
      <c r="O438" s="179"/>
      <c r="P438" s="179"/>
      <c r="Q438" s="179"/>
      <c r="R438" s="179"/>
      <c r="S438" s="179"/>
      <c r="T438" s="180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175" t="s">
        <v>130</v>
      </c>
      <c r="AU438" s="175" t="s">
        <v>85</v>
      </c>
      <c r="AV438" s="13" t="s">
        <v>85</v>
      </c>
      <c r="AW438" s="13" t="s">
        <v>32</v>
      </c>
      <c r="AX438" s="13" t="s">
        <v>76</v>
      </c>
      <c r="AY438" s="175" t="s">
        <v>122</v>
      </c>
    </row>
    <row r="439" s="14" customFormat="1">
      <c r="A439" s="14"/>
      <c r="B439" s="181"/>
      <c r="C439" s="14"/>
      <c r="D439" s="174" t="s">
        <v>130</v>
      </c>
      <c r="E439" s="182" t="s">
        <v>1</v>
      </c>
      <c r="F439" s="183" t="s">
        <v>133</v>
      </c>
      <c r="G439" s="14"/>
      <c r="H439" s="184">
        <v>11</v>
      </c>
      <c r="I439" s="14"/>
      <c r="J439" s="14"/>
      <c r="K439" s="14"/>
      <c r="L439" s="181"/>
      <c r="M439" s="185"/>
      <c r="N439" s="186"/>
      <c r="O439" s="186"/>
      <c r="P439" s="186"/>
      <c r="Q439" s="186"/>
      <c r="R439" s="186"/>
      <c r="S439" s="186"/>
      <c r="T439" s="187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182" t="s">
        <v>130</v>
      </c>
      <c r="AU439" s="182" t="s">
        <v>85</v>
      </c>
      <c r="AV439" s="14" t="s">
        <v>128</v>
      </c>
      <c r="AW439" s="14" t="s">
        <v>32</v>
      </c>
      <c r="AX439" s="14" t="s">
        <v>19</v>
      </c>
      <c r="AY439" s="182" t="s">
        <v>122</v>
      </c>
    </row>
    <row r="440" s="2" customFormat="1" ht="21.75" customHeight="1">
      <c r="A440" s="30"/>
      <c r="B440" s="159"/>
      <c r="C440" s="188" t="s">
        <v>632</v>
      </c>
      <c r="D440" s="188" t="s">
        <v>171</v>
      </c>
      <c r="E440" s="189" t="s">
        <v>633</v>
      </c>
      <c r="F440" s="190" t="s">
        <v>634</v>
      </c>
      <c r="G440" s="191" t="s">
        <v>256</v>
      </c>
      <c r="H440" s="192">
        <v>2</v>
      </c>
      <c r="I440" s="193">
        <v>867</v>
      </c>
      <c r="J440" s="193">
        <f>ROUND(I440*H440,2)</f>
        <v>1734</v>
      </c>
      <c r="K440" s="194"/>
      <c r="L440" s="195"/>
      <c r="M440" s="196" t="s">
        <v>1</v>
      </c>
      <c r="N440" s="197" t="s">
        <v>41</v>
      </c>
      <c r="O440" s="169">
        <v>0</v>
      </c>
      <c r="P440" s="169">
        <f>O440*H440</f>
        <v>0</v>
      </c>
      <c r="Q440" s="169">
        <v>0</v>
      </c>
      <c r="R440" s="169">
        <f>Q440*H440</f>
        <v>0</v>
      </c>
      <c r="S440" s="169">
        <v>0</v>
      </c>
      <c r="T440" s="170">
        <f>S440*H440</f>
        <v>0</v>
      </c>
      <c r="U440" s="30"/>
      <c r="V440" s="30"/>
      <c r="W440" s="30"/>
      <c r="X440" s="30"/>
      <c r="Y440" s="30"/>
      <c r="Z440" s="30"/>
      <c r="AA440" s="30"/>
      <c r="AB440" s="30"/>
      <c r="AC440" s="30"/>
      <c r="AD440" s="30"/>
      <c r="AE440" s="30"/>
      <c r="AR440" s="171" t="s">
        <v>192</v>
      </c>
      <c r="AT440" s="171" t="s">
        <v>171</v>
      </c>
      <c r="AU440" s="171" t="s">
        <v>85</v>
      </c>
      <c r="AY440" s="17" t="s">
        <v>122</v>
      </c>
      <c r="BE440" s="172">
        <f>IF(N440="základní",J440,0)</f>
        <v>1734</v>
      </c>
      <c r="BF440" s="172">
        <f>IF(N440="snížená",J440,0)</f>
        <v>0</v>
      </c>
      <c r="BG440" s="172">
        <f>IF(N440="zákl. přenesená",J440,0)</f>
        <v>0</v>
      </c>
      <c r="BH440" s="172">
        <f>IF(N440="sníž. přenesená",J440,0)</f>
        <v>0</v>
      </c>
      <c r="BI440" s="172">
        <f>IF(N440="nulová",J440,0)</f>
        <v>0</v>
      </c>
      <c r="BJ440" s="17" t="s">
        <v>19</v>
      </c>
      <c r="BK440" s="172">
        <f>ROUND(I440*H440,2)</f>
        <v>1734</v>
      </c>
      <c r="BL440" s="17" t="s">
        <v>193</v>
      </c>
      <c r="BM440" s="171" t="s">
        <v>635</v>
      </c>
    </row>
    <row r="441" s="13" customFormat="1">
      <c r="A441" s="13"/>
      <c r="B441" s="173"/>
      <c r="C441" s="13"/>
      <c r="D441" s="174" t="s">
        <v>130</v>
      </c>
      <c r="E441" s="175" t="s">
        <v>1</v>
      </c>
      <c r="F441" s="176" t="s">
        <v>628</v>
      </c>
      <c r="G441" s="13"/>
      <c r="H441" s="177">
        <v>2</v>
      </c>
      <c r="I441" s="13"/>
      <c r="J441" s="13"/>
      <c r="K441" s="13"/>
      <c r="L441" s="173"/>
      <c r="M441" s="178"/>
      <c r="N441" s="179"/>
      <c r="O441" s="179"/>
      <c r="P441" s="179"/>
      <c r="Q441" s="179"/>
      <c r="R441" s="179"/>
      <c r="S441" s="179"/>
      <c r="T441" s="180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175" t="s">
        <v>130</v>
      </c>
      <c r="AU441" s="175" t="s">
        <v>85</v>
      </c>
      <c r="AV441" s="13" t="s">
        <v>85</v>
      </c>
      <c r="AW441" s="13" t="s">
        <v>32</v>
      </c>
      <c r="AX441" s="13" t="s">
        <v>76</v>
      </c>
      <c r="AY441" s="175" t="s">
        <v>122</v>
      </c>
    </row>
    <row r="442" s="14" customFormat="1">
      <c r="A442" s="14"/>
      <c r="B442" s="181"/>
      <c r="C442" s="14"/>
      <c r="D442" s="174" t="s">
        <v>130</v>
      </c>
      <c r="E442" s="182" t="s">
        <v>1</v>
      </c>
      <c r="F442" s="183" t="s">
        <v>133</v>
      </c>
      <c r="G442" s="14"/>
      <c r="H442" s="184">
        <v>2</v>
      </c>
      <c r="I442" s="14"/>
      <c r="J442" s="14"/>
      <c r="K442" s="14"/>
      <c r="L442" s="181"/>
      <c r="M442" s="185"/>
      <c r="N442" s="186"/>
      <c r="O442" s="186"/>
      <c r="P442" s="186"/>
      <c r="Q442" s="186"/>
      <c r="R442" s="186"/>
      <c r="S442" s="186"/>
      <c r="T442" s="187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182" t="s">
        <v>130</v>
      </c>
      <c r="AU442" s="182" t="s">
        <v>85</v>
      </c>
      <c r="AV442" s="14" t="s">
        <v>128</v>
      </c>
      <c r="AW442" s="14" t="s">
        <v>32</v>
      </c>
      <c r="AX442" s="14" t="s">
        <v>19</v>
      </c>
      <c r="AY442" s="182" t="s">
        <v>122</v>
      </c>
    </row>
    <row r="443" s="2" customFormat="1" ht="21.75" customHeight="1">
      <c r="A443" s="30"/>
      <c r="B443" s="159"/>
      <c r="C443" s="160" t="s">
        <v>636</v>
      </c>
      <c r="D443" s="160" t="s">
        <v>124</v>
      </c>
      <c r="E443" s="161" t="s">
        <v>637</v>
      </c>
      <c r="F443" s="162" t="s">
        <v>638</v>
      </c>
      <c r="G443" s="163" t="s">
        <v>450</v>
      </c>
      <c r="H443" s="164">
        <v>2</v>
      </c>
      <c r="I443" s="165">
        <v>922</v>
      </c>
      <c r="J443" s="165">
        <f>ROUND(I443*H443,2)</f>
        <v>1844</v>
      </c>
      <c r="K443" s="166"/>
      <c r="L443" s="31"/>
      <c r="M443" s="167" t="s">
        <v>1</v>
      </c>
      <c r="N443" s="168" t="s">
        <v>41</v>
      </c>
      <c r="O443" s="169">
        <v>0.25</v>
      </c>
      <c r="P443" s="169">
        <f>O443*H443</f>
        <v>0.5</v>
      </c>
      <c r="Q443" s="169">
        <v>0.00084999999999999995</v>
      </c>
      <c r="R443" s="169">
        <f>Q443*H443</f>
        <v>0.0016999999999999999</v>
      </c>
      <c r="S443" s="169">
        <v>0</v>
      </c>
      <c r="T443" s="170">
        <f>S443*H443</f>
        <v>0</v>
      </c>
      <c r="U443" s="30"/>
      <c r="V443" s="30"/>
      <c r="W443" s="30"/>
      <c r="X443" s="30"/>
      <c r="Y443" s="30"/>
      <c r="Z443" s="30"/>
      <c r="AA443" s="30"/>
      <c r="AB443" s="30"/>
      <c r="AC443" s="30"/>
      <c r="AD443" s="30"/>
      <c r="AE443" s="30"/>
      <c r="AR443" s="171" t="s">
        <v>193</v>
      </c>
      <c r="AT443" s="171" t="s">
        <v>124</v>
      </c>
      <c r="AU443" s="171" t="s">
        <v>85</v>
      </c>
      <c r="AY443" s="17" t="s">
        <v>122</v>
      </c>
      <c r="BE443" s="172">
        <f>IF(N443="základní",J443,0)</f>
        <v>1844</v>
      </c>
      <c r="BF443" s="172">
        <f>IF(N443="snížená",J443,0)</f>
        <v>0</v>
      </c>
      <c r="BG443" s="172">
        <f>IF(N443="zákl. přenesená",J443,0)</f>
        <v>0</v>
      </c>
      <c r="BH443" s="172">
        <f>IF(N443="sníž. přenesená",J443,0)</f>
        <v>0</v>
      </c>
      <c r="BI443" s="172">
        <f>IF(N443="nulová",J443,0)</f>
        <v>0</v>
      </c>
      <c r="BJ443" s="17" t="s">
        <v>19</v>
      </c>
      <c r="BK443" s="172">
        <f>ROUND(I443*H443,2)</f>
        <v>1844</v>
      </c>
      <c r="BL443" s="17" t="s">
        <v>193</v>
      </c>
      <c r="BM443" s="171" t="s">
        <v>639</v>
      </c>
    </row>
    <row r="444" s="13" customFormat="1">
      <c r="A444" s="13"/>
      <c r="B444" s="173"/>
      <c r="C444" s="13"/>
      <c r="D444" s="174" t="s">
        <v>130</v>
      </c>
      <c r="E444" s="175" t="s">
        <v>1</v>
      </c>
      <c r="F444" s="176" t="s">
        <v>628</v>
      </c>
      <c r="G444" s="13"/>
      <c r="H444" s="177">
        <v>2</v>
      </c>
      <c r="I444" s="13"/>
      <c r="J444" s="13"/>
      <c r="K444" s="13"/>
      <c r="L444" s="173"/>
      <c r="M444" s="178"/>
      <c r="N444" s="179"/>
      <c r="O444" s="179"/>
      <c r="P444" s="179"/>
      <c r="Q444" s="179"/>
      <c r="R444" s="179"/>
      <c r="S444" s="179"/>
      <c r="T444" s="180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175" t="s">
        <v>130</v>
      </c>
      <c r="AU444" s="175" t="s">
        <v>85</v>
      </c>
      <c r="AV444" s="13" t="s">
        <v>85</v>
      </c>
      <c r="AW444" s="13" t="s">
        <v>32</v>
      </c>
      <c r="AX444" s="13" t="s">
        <v>76</v>
      </c>
      <c r="AY444" s="175" t="s">
        <v>122</v>
      </c>
    </row>
    <row r="445" s="14" customFormat="1">
      <c r="A445" s="14"/>
      <c r="B445" s="181"/>
      <c r="C445" s="14"/>
      <c r="D445" s="174" t="s">
        <v>130</v>
      </c>
      <c r="E445" s="182" t="s">
        <v>1</v>
      </c>
      <c r="F445" s="183" t="s">
        <v>133</v>
      </c>
      <c r="G445" s="14"/>
      <c r="H445" s="184">
        <v>2</v>
      </c>
      <c r="I445" s="14"/>
      <c r="J445" s="14"/>
      <c r="K445" s="14"/>
      <c r="L445" s="181"/>
      <c r="M445" s="185"/>
      <c r="N445" s="186"/>
      <c r="O445" s="186"/>
      <c r="P445" s="186"/>
      <c r="Q445" s="186"/>
      <c r="R445" s="186"/>
      <c r="S445" s="186"/>
      <c r="T445" s="187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182" t="s">
        <v>130</v>
      </c>
      <c r="AU445" s="182" t="s">
        <v>85</v>
      </c>
      <c r="AV445" s="14" t="s">
        <v>128</v>
      </c>
      <c r="AW445" s="14" t="s">
        <v>32</v>
      </c>
      <c r="AX445" s="14" t="s">
        <v>19</v>
      </c>
      <c r="AY445" s="182" t="s">
        <v>122</v>
      </c>
    </row>
    <row r="446" s="2" customFormat="1" ht="21.75" customHeight="1">
      <c r="A446" s="30"/>
      <c r="B446" s="159"/>
      <c r="C446" s="160" t="s">
        <v>640</v>
      </c>
      <c r="D446" s="160" t="s">
        <v>124</v>
      </c>
      <c r="E446" s="161" t="s">
        <v>641</v>
      </c>
      <c r="F446" s="162" t="s">
        <v>642</v>
      </c>
      <c r="G446" s="163" t="s">
        <v>450</v>
      </c>
      <c r="H446" s="164">
        <v>11</v>
      </c>
      <c r="I446" s="165">
        <v>3480</v>
      </c>
      <c r="J446" s="165">
        <f>ROUND(I446*H446,2)</f>
        <v>38280</v>
      </c>
      <c r="K446" s="166"/>
      <c r="L446" s="31"/>
      <c r="M446" s="167" t="s">
        <v>1</v>
      </c>
      <c r="N446" s="168" t="s">
        <v>41</v>
      </c>
      <c r="O446" s="169">
        <v>1.2</v>
      </c>
      <c r="P446" s="169">
        <f>O446*H446</f>
        <v>13.199999999999999</v>
      </c>
      <c r="Q446" s="169">
        <v>0.021250000000000002</v>
      </c>
      <c r="R446" s="169">
        <f>Q446*H446</f>
        <v>0.23375000000000001</v>
      </c>
      <c r="S446" s="169">
        <v>0</v>
      </c>
      <c r="T446" s="170">
        <f>S446*H446</f>
        <v>0</v>
      </c>
      <c r="U446" s="30"/>
      <c r="V446" s="30"/>
      <c r="W446" s="30"/>
      <c r="X446" s="30"/>
      <c r="Y446" s="30"/>
      <c r="Z446" s="30"/>
      <c r="AA446" s="30"/>
      <c r="AB446" s="30"/>
      <c r="AC446" s="30"/>
      <c r="AD446" s="30"/>
      <c r="AE446" s="30"/>
      <c r="AR446" s="171" t="s">
        <v>193</v>
      </c>
      <c r="AT446" s="171" t="s">
        <v>124</v>
      </c>
      <c r="AU446" s="171" t="s">
        <v>85</v>
      </c>
      <c r="AY446" s="17" t="s">
        <v>122</v>
      </c>
      <c r="BE446" s="172">
        <f>IF(N446="základní",J446,0)</f>
        <v>38280</v>
      </c>
      <c r="BF446" s="172">
        <f>IF(N446="snížená",J446,0)</f>
        <v>0</v>
      </c>
      <c r="BG446" s="172">
        <f>IF(N446="zákl. přenesená",J446,0)</f>
        <v>0</v>
      </c>
      <c r="BH446" s="172">
        <f>IF(N446="sníž. přenesená",J446,0)</f>
        <v>0</v>
      </c>
      <c r="BI446" s="172">
        <f>IF(N446="nulová",J446,0)</f>
        <v>0</v>
      </c>
      <c r="BJ446" s="17" t="s">
        <v>19</v>
      </c>
      <c r="BK446" s="172">
        <f>ROUND(I446*H446,2)</f>
        <v>38280</v>
      </c>
      <c r="BL446" s="17" t="s">
        <v>193</v>
      </c>
      <c r="BM446" s="171" t="s">
        <v>643</v>
      </c>
    </row>
    <row r="447" s="13" customFormat="1">
      <c r="A447" s="13"/>
      <c r="B447" s="173"/>
      <c r="C447" s="13"/>
      <c r="D447" s="174" t="s">
        <v>130</v>
      </c>
      <c r="E447" s="175" t="s">
        <v>1</v>
      </c>
      <c r="F447" s="176" t="s">
        <v>644</v>
      </c>
      <c r="G447" s="13"/>
      <c r="H447" s="177">
        <v>11</v>
      </c>
      <c r="I447" s="13"/>
      <c r="J447" s="13"/>
      <c r="K447" s="13"/>
      <c r="L447" s="173"/>
      <c r="M447" s="178"/>
      <c r="N447" s="179"/>
      <c r="O447" s="179"/>
      <c r="P447" s="179"/>
      <c r="Q447" s="179"/>
      <c r="R447" s="179"/>
      <c r="S447" s="179"/>
      <c r="T447" s="180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175" t="s">
        <v>130</v>
      </c>
      <c r="AU447" s="175" t="s">
        <v>85</v>
      </c>
      <c r="AV447" s="13" t="s">
        <v>85</v>
      </c>
      <c r="AW447" s="13" t="s">
        <v>32</v>
      </c>
      <c r="AX447" s="13" t="s">
        <v>76</v>
      </c>
      <c r="AY447" s="175" t="s">
        <v>122</v>
      </c>
    </row>
    <row r="448" s="14" customFormat="1">
      <c r="A448" s="14"/>
      <c r="B448" s="181"/>
      <c r="C448" s="14"/>
      <c r="D448" s="174" t="s">
        <v>130</v>
      </c>
      <c r="E448" s="182" t="s">
        <v>1</v>
      </c>
      <c r="F448" s="183" t="s">
        <v>133</v>
      </c>
      <c r="G448" s="14"/>
      <c r="H448" s="184">
        <v>11</v>
      </c>
      <c r="I448" s="14"/>
      <c r="J448" s="14"/>
      <c r="K448" s="14"/>
      <c r="L448" s="181"/>
      <c r="M448" s="185"/>
      <c r="N448" s="186"/>
      <c r="O448" s="186"/>
      <c r="P448" s="186"/>
      <c r="Q448" s="186"/>
      <c r="R448" s="186"/>
      <c r="S448" s="186"/>
      <c r="T448" s="187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182" t="s">
        <v>130</v>
      </c>
      <c r="AU448" s="182" t="s">
        <v>85</v>
      </c>
      <c r="AV448" s="14" t="s">
        <v>128</v>
      </c>
      <c r="AW448" s="14" t="s">
        <v>32</v>
      </c>
      <c r="AX448" s="14" t="s">
        <v>19</v>
      </c>
      <c r="AY448" s="182" t="s">
        <v>122</v>
      </c>
    </row>
    <row r="449" s="2" customFormat="1" ht="21.75" customHeight="1">
      <c r="A449" s="30"/>
      <c r="B449" s="159"/>
      <c r="C449" s="160" t="s">
        <v>645</v>
      </c>
      <c r="D449" s="160" t="s">
        <v>124</v>
      </c>
      <c r="E449" s="161" t="s">
        <v>646</v>
      </c>
      <c r="F449" s="162" t="s">
        <v>647</v>
      </c>
      <c r="G449" s="163" t="s">
        <v>450</v>
      </c>
      <c r="H449" s="164">
        <v>2</v>
      </c>
      <c r="I449" s="165">
        <v>3030</v>
      </c>
      <c r="J449" s="165">
        <f>ROUND(I449*H449,2)</f>
        <v>6060</v>
      </c>
      <c r="K449" s="166"/>
      <c r="L449" s="31"/>
      <c r="M449" s="167" t="s">
        <v>1</v>
      </c>
      <c r="N449" s="168" t="s">
        <v>41</v>
      </c>
      <c r="O449" s="169">
        <v>1.1000000000000001</v>
      </c>
      <c r="P449" s="169">
        <f>O449*H449</f>
        <v>2.2000000000000002</v>
      </c>
      <c r="Q449" s="169">
        <v>0.01528</v>
      </c>
      <c r="R449" s="169">
        <f>Q449*H449</f>
        <v>0.03056</v>
      </c>
      <c r="S449" s="169">
        <v>0</v>
      </c>
      <c r="T449" s="170">
        <f>S449*H449</f>
        <v>0</v>
      </c>
      <c r="U449" s="30"/>
      <c r="V449" s="30"/>
      <c r="W449" s="30"/>
      <c r="X449" s="30"/>
      <c r="Y449" s="30"/>
      <c r="Z449" s="30"/>
      <c r="AA449" s="30"/>
      <c r="AB449" s="30"/>
      <c r="AC449" s="30"/>
      <c r="AD449" s="30"/>
      <c r="AE449" s="30"/>
      <c r="AR449" s="171" t="s">
        <v>193</v>
      </c>
      <c r="AT449" s="171" t="s">
        <v>124</v>
      </c>
      <c r="AU449" s="171" t="s">
        <v>85</v>
      </c>
      <c r="AY449" s="17" t="s">
        <v>122</v>
      </c>
      <c r="BE449" s="172">
        <f>IF(N449="základní",J449,0)</f>
        <v>6060</v>
      </c>
      <c r="BF449" s="172">
        <f>IF(N449="snížená",J449,0)</f>
        <v>0</v>
      </c>
      <c r="BG449" s="172">
        <f>IF(N449="zákl. přenesená",J449,0)</f>
        <v>0</v>
      </c>
      <c r="BH449" s="172">
        <f>IF(N449="sníž. přenesená",J449,0)</f>
        <v>0</v>
      </c>
      <c r="BI449" s="172">
        <f>IF(N449="nulová",J449,0)</f>
        <v>0</v>
      </c>
      <c r="BJ449" s="17" t="s">
        <v>19</v>
      </c>
      <c r="BK449" s="172">
        <f>ROUND(I449*H449,2)</f>
        <v>6060</v>
      </c>
      <c r="BL449" s="17" t="s">
        <v>193</v>
      </c>
      <c r="BM449" s="171" t="s">
        <v>648</v>
      </c>
    </row>
    <row r="450" s="13" customFormat="1">
      <c r="A450" s="13"/>
      <c r="B450" s="173"/>
      <c r="C450" s="13"/>
      <c r="D450" s="174" t="s">
        <v>130</v>
      </c>
      <c r="E450" s="175" t="s">
        <v>1</v>
      </c>
      <c r="F450" s="176" t="s">
        <v>649</v>
      </c>
      <c r="G450" s="13"/>
      <c r="H450" s="177">
        <v>2</v>
      </c>
      <c r="I450" s="13"/>
      <c r="J450" s="13"/>
      <c r="K450" s="13"/>
      <c r="L450" s="173"/>
      <c r="M450" s="178"/>
      <c r="N450" s="179"/>
      <c r="O450" s="179"/>
      <c r="P450" s="179"/>
      <c r="Q450" s="179"/>
      <c r="R450" s="179"/>
      <c r="S450" s="179"/>
      <c r="T450" s="180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175" t="s">
        <v>130</v>
      </c>
      <c r="AU450" s="175" t="s">
        <v>85</v>
      </c>
      <c r="AV450" s="13" t="s">
        <v>85</v>
      </c>
      <c r="AW450" s="13" t="s">
        <v>32</v>
      </c>
      <c r="AX450" s="13" t="s">
        <v>76</v>
      </c>
      <c r="AY450" s="175" t="s">
        <v>122</v>
      </c>
    </row>
    <row r="451" s="14" customFormat="1">
      <c r="A451" s="14"/>
      <c r="B451" s="181"/>
      <c r="C451" s="14"/>
      <c r="D451" s="174" t="s">
        <v>130</v>
      </c>
      <c r="E451" s="182" t="s">
        <v>1</v>
      </c>
      <c r="F451" s="183" t="s">
        <v>133</v>
      </c>
      <c r="G451" s="14"/>
      <c r="H451" s="184">
        <v>2</v>
      </c>
      <c r="I451" s="14"/>
      <c r="J451" s="14"/>
      <c r="K451" s="14"/>
      <c r="L451" s="181"/>
      <c r="M451" s="185"/>
      <c r="N451" s="186"/>
      <c r="O451" s="186"/>
      <c r="P451" s="186"/>
      <c r="Q451" s="186"/>
      <c r="R451" s="186"/>
      <c r="S451" s="186"/>
      <c r="T451" s="187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182" t="s">
        <v>130</v>
      </c>
      <c r="AU451" s="182" t="s">
        <v>85</v>
      </c>
      <c r="AV451" s="14" t="s">
        <v>128</v>
      </c>
      <c r="AW451" s="14" t="s">
        <v>32</v>
      </c>
      <c r="AX451" s="14" t="s">
        <v>19</v>
      </c>
      <c r="AY451" s="182" t="s">
        <v>122</v>
      </c>
    </row>
    <row r="452" s="2" customFormat="1" ht="21.75" customHeight="1">
      <c r="A452" s="30"/>
      <c r="B452" s="159"/>
      <c r="C452" s="160" t="s">
        <v>650</v>
      </c>
      <c r="D452" s="160" t="s">
        <v>124</v>
      </c>
      <c r="E452" s="161" t="s">
        <v>651</v>
      </c>
      <c r="F452" s="162" t="s">
        <v>652</v>
      </c>
      <c r="G452" s="163" t="s">
        <v>450</v>
      </c>
      <c r="H452" s="164">
        <v>11</v>
      </c>
      <c r="I452" s="165">
        <v>3390</v>
      </c>
      <c r="J452" s="165">
        <f>ROUND(I452*H452,2)</f>
        <v>37290</v>
      </c>
      <c r="K452" s="166"/>
      <c r="L452" s="31"/>
      <c r="M452" s="167" t="s">
        <v>1</v>
      </c>
      <c r="N452" s="168" t="s">
        <v>41</v>
      </c>
      <c r="O452" s="169">
        <v>1.1000000000000001</v>
      </c>
      <c r="P452" s="169">
        <f>O452*H452</f>
        <v>12.100000000000001</v>
      </c>
      <c r="Q452" s="169">
        <v>0.01196</v>
      </c>
      <c r="R452" s="169">
        <f>Q452*H452</f>
        <v>0.13156000000000001</v>
      </c>
      <c r="S452" s="169">
        <v>0</v>
      </c>
      <c r="T452" s="170">
        <f>S452*H452</f>
        <v>0</v>
      </c>
      <c r="U452" s="30"/>
      <c r="V452" s="30"/>
      <c r="W452" s="30"/>
      <c r="X452" s="30"/>
      <c r="Y452" s="30"/>
      <c r="Z452" s="30"/>
      <c r="AA452" s="30"/>
      <c r="AB452" s="30"/>
      <c r="AC452" s="30"/>
      <c r="AD452" s="30"/>
      <c r="AE452" s="30"/>
      <c r="AR452" s="171" t="s">
        <v>193</v>
      </c>
      <c r="AT452" s="171" t="s">
        <v>124</v>
      </c>
      <c r="AU452" s="171" t="s">
        <v>85</v>
      </c>
      <c r="AY452" s="17" t="s">
        <v>122</v>
      </c>
      <c r="BE452" s="172">
        <f>IF(N452="základní",J452,0)</f>
        <v>37290</v>
      </c>
      <c r="BF452" s="172">
        <f>IF(N452="snížená",J452,0)</f>
        <v>0</v>
      </c>
      <c r="BG452" s="172">
        <f>IF(N452="zákl. přenesená",J452,0)</f>
        <v>0</v>
      </c>
      <c r="BH452" s="172">
        <f>IF(N452="sníž. přenesená",J452,0)</f>
        <v>0</v>
      </c>
      <c r="BI452" s="172">
        <f>IF(N452="nulová",J452,0)</f>
        <v>0</v>
      </c>
      <c r="BJ452" s="17" t="s">
        <v>19</v>
      </c>
      <c r="BK452" s="172">
        <f>ROUND(I452*H452,2)</f>
        <v>37290</v>
      </c>
      <c r="BL452" s="17" t="s">
        <v>193</v>
      </c>
      <c r="BM452" s="171" t="s">
        <v>653</v>
      </c>
    </row>
    <row r="453" s="13" customFormat="1">
      <c r="A453" s="13"/>
      <c r="B453" s="173"/>
      <c r="C453" s="13"/>
      <c r="D453" s="174" t="s">
        <v>130</v>
      </c>
      <c r="E453" s="175" t="s">
        <v>1</v>
      </c>
      <c r="F453" s="176" t="s">
        <v>654</v>
      </c>
      <c r="G453" s="13"/>
      <c r="H453" s="177">
        <v>11</v>
      </c>
      <c r="I453" s="13"/>
      <c r="J453" s="13"/>
      <c r="K453" s="13"/>
      <c r="L453" s="173"/>
      <c r="M453" s="178"/>
      <c r="N453" s="179"/>
      <c r="O453" s="179"/>
      <c r="P453" s="179"/>
      <c r="Q453" s="179"/>
      <c r="R453" s="179"/>
      <c r="S453" s="179"/>
      <c r="T453" s="180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175" t="s">
        <v>130</v>
      </c>
      <c r="AU453" s="175" t="s">
        <v>85</v>
      </c>
      <c r="AV453" s="13" t="s">
        <v>85</v>
      </c>
      <c r="AW453" s="13" t="s">
        <v>32</v>
      </c>
      <c r="AX453" s="13" t="s">
        <v>76</v>
      </c>
      <c r="AY453" s="175" t="s">
        <v>122</v>
      </c>
    </row>
    <row r="454" s="14" customFormat="1">
      <c r="A454" s="14"/>
      <c r="B454" s="181"/>
      <c r="C454" s="14"/>
      <c r="D454" s="174" t="s">
        <v>130</v>
      </c>
      <c r="E454" s="182" t="s">
        <v>1</v>
      </c>
      <c r="F454" s="183" t="s">
        <v>133</v>
      </c>
      <c r="G454" s="14"/>
      <c r="H454" s="184">
        <v>11</v>
      </c>
      <c r="I454" s="14"/>
      <c r="J454" s="14"/>
      <c r="K454" s="14"/>
      <c r="L454" s="181"/>
      <c r="M454" s="185"/>
      <c r="N454" s="186"/>
      <c r="O454" s="186"/>
      <c r="P454" s="186"/>
      <c r="Q454" s="186"/>
      <c r="R454" s="186"/>
      <c r="S454" s="186"/>
      <c r="T454" s="187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182" t="s">
        <v>130</v>
      </c>
      <c r="AU454" s="182" t="s">
        <v>85</v>
      </c>
      <c r="AV454" s="14" t="s">
        <v>128</v>
      </c>
      <c r="AW454" s="14" t="s">
        <v>32</v>
      </c>
      <c r="AX454" s="14" t="s">
        <v>19</v>
      </c>
      <c r="AY454" s="182" t="s">
        <v>122</v>
      </c>
    </row>
    <row r="455" s="2" customFormat="1" ht="16.5" customHeight="1">
      <c r="A455" s="30"/>
      <c r="B455" s="159"/>
      <c r="C455" s="160" t="s">
        <v>655</v>
      </c>
      <c r="D455" s="160" t="s">
        <v>124</v>
      </c>
      <c r="E455" s="161" t="s">
        <v>656</v>
      </c>
      <c r="F455" s="162" t="s">
        <v>657</v>
      </c>
      <c r="G455" s="163" t="s">
        <v>256</v>
      </c>
      <c r="H455" s="164">
        <v>22</v>
      </c>
      <c r="I455" s="165">
        <v>1770</v>
      </c>
      <c r="J455" s="165">
        <f>ROUND(I455*H455,2)</f>
        <v>38940</v>
      </c>
      <c r="K455" s="166"/>
      <c r="L455" s="31"/>
      <c r="M455" s="167" t="s">
        <v>1</v>
      </c>
      <c r="N455" s="168" t="s">
        <v>41</v>
      </c>
      <c r="O455" s="169">
        <v>0.20000000000000001</v>
      </c>
      <c r="P455" s="169">
        <f>O455*H455</f>
        <v>4.4000000000000004</v>
      </c>
      <c r="Q455" s="169">
        <v>0.0018</v>
      </c>
      <c r="R455" s="169">
        <f>Q455*H455</f>
        <v>0.039599999999999996</v>
      </c>
      <c r="S455" s="169">
        <v>0</v>
      </c>
      <c r="T455" s="170">
        <f>S455*H455</f>
        <v>0</v>
      </c>
      <c r="U455" s="30"/>
      <c r="V455" s="30"/>
      <c r="W455" s="30"/>
      <c r="X455" s="30"/>
      <c r="Y455" s="30"/>
      <c r="Z455" s="30"/>
      <c r="AA455" s="30"/>
      <c r="AB455" s="30"/>
      <c r="AC455" s="30"/>
      <c r="AD455" s="30"/>
      <c r="AE455" s="30"/>
      <c r="AR455" s="171" t="s">
        <v>193</v>
      </c>
      <c r="AT455" s="171" t="s">
        <v>124</v>
      </c>
      <c r="AU455" s="171" t="s">
        <v>85</v>
      </c>
      <c r="AY455" s="17" t="s">
        <v>122</v>
      </c>
      <c r="BE455" s="172">
        <f>IF(N455="základní",J455,0)</f>
        <v>38940</v>
      </c>
      <c r="BF455" s="172">
        <f>IF(N455="snížená",J455,0)</f>
        <v>0</v>
      </c>
      <c r="BG455" s="172">
        <f>IF(N455="zákl. přenesená",J455,0)</f>
        <v>0</v>
      </c>
      <c r="BH455" s="172">
        <f>IF(N455="sníž. přenesená",J455,0)</f>
        <v>0</v>
      </c>
      <c r="BI455" s="172">
        <f>IF(N455="nulová",J455,0)</f>
        <v>0</v>
      </c>
      <c r="BJ455" s="17" t="s">
        <v>19</v>
      </c>
      <c r="BK455" s="172">
        <f>ROUND(I455*H455,2)</f>
        <v>38940</v>
      </c>
      <c r="BL455" s="17" t="s">
        <v>193</v>
      </c>
      <c r="BM455" s="171" t="s">
        <v>658</v>
      </c>
    </row>
    <row r="456" s="13" customFormat="1">
      <c r="A456" s="13"/>
      <c r="B456" s="173"/>
      <c r="C456" s="13"/>
      <c r="D456" s="174" t="s">
        <v>130</v>
      </c>
      <c r="E456" s="175" t="s">
        <v>1</v>
      </c>
      <c r="F456" s="176" t="s">
        <v>659</v>
      </c>
      <c r="G456" s="13"/>
      <c r="H456" s="177">
        <v>22</v>
      </c>
      <c r="I456" s="13"/>
      <c r="J456" s="13"/>
      <c r="K456" s="13"/>
      <c r="L456" s="173"/>
      <c r="M456" s="178"/>
      <c r="N456" s="179"/>
      <c r="O456" s="179"/>
      <c r="P456" s="179"/>
      <c r="Q456" s="179"/>
      <c r="R456" s="179"/>
      <c r="S456" s="179"/>
      <c r="T456" s="180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175" t="s">
        <v>130</v>
      </c>
      <c r="AU456" s="175" t="s">
        <v>85</v>
      </c>
      <c r="AV456" s="13" t="s">
        <v>85</v>
      </c>
      <c r="AW456" s="13" t="s">
        <v>32</v>
      </c>
      <c r="AX456" s="13" t="s">
        <v>76</v>
      </c>
      <c r="AY456" s="175" t="s">
        <v>122</v>
      </c>
    </row>
    <row r="457" s="14" customFormat="1">
      <c r="A457" s="14"/>
      <c r="B457" s="181"/>
      <c r="C457" s="14"/>
      <c r="D457" s="174" t="s">
        <v>130</v>
      </c>
      <c r="E457" s="182" t="s">
        <v>1</v>
      </c>
      <c r="F457" s="183" t="s">
        <v>133</v>
      </c>
      <c r="G457" s="14"/>
      <c r="H457" s="184">
        <v>22</v>
      </c>
      <c r="I457" s="14"/>
      <c r="J457" s="14"/>
      <c r="K457" s="14"/>
      <c r="L457" s="181"/>
      <c r="M457" s="185"/>
      <c r="N457" s="186"/>
      <c r="O457" s="186"/>
      <c r="P457" s="186"/>
      <c r="Q457" s="186"/>
      <c r="R457" s="186"/>
      <c r="S457" s="186"/>
      <c r="T457" s="187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182" t="s">
        <v>130</v>
      </c>
      <c r="AU457" s="182" t="s">
        <v>85</v>
      </c>
      <c r="AV457" s="14" t="s">
        <v>128</v>
      </c>
      <c r="AW457" s="14" t="s">
        <v>32</v>
      </c>
      <c r="AX457" s="14" t="s">
        <v>19</v>
      </c>
      <c r="AY457" s="182" t="s">
        <v>122</v>
      </c>
    </row>
    <row r="458" s="2" customFormat="1" ht="21.75" customHeight="1">
      <c r="A458" s="30"/>
      <c r="B458" s="159"/>
      <c r="C458" s="160" t="s">
        <v>660</v>
      </c>
      <c r="D458" s="160" t="s">
        <v>124</v>
      </c>
      <c r="E458" s="161" t="s">
        <v>661</v>
      </c>
      <c r="F458" s="162" t="s">
        <v>662</v>
      </c>
      <c r="G458" s="163" t="s">
        <v>256</v>
      </c>
      <c r="H458" s="164">
        <v>2</v>
      </c>
      <c r="I458" s="165">
        <v>1640</v>
      </c>
      <c r="J458" s="165">
        <f>ROUND(I458*H458,2)</f>
        <v>3280</v>
      </c>
      <c r="K458" s="166"/>
      <c r="L458" s="31"/>
      <c r="M458" s="167" t="s">
        <v>1</v>
      </c>
      <c r="N458" s="168" t="s">
        <v>41</v>
      </c>
      <c r="O458" s="169">
        <v>0.20000000000000001</v>
      </c>
      <c r="P458" s="169">
        <f>O458*H458</f>
        <v>0.40000000000000002</v>
      </c>
      <c r="Q458" s="169">
        <v>0.0018</v>
      </c>
      <c r="R458" s="169">
        <f>Q458*H458</f>
        <v>0.0035999999999999999</v>
      </c>
      <c r="S458" s="169">
        <v>0</v>
      </c>
      <c r="T458" s="170">
        <f>S458*H458</f>
        <v>0</v>
      </c>
      <c r="U458" s="30"/>
      <c r="V458" s="30"/>
      <c r="W458" s="30"/>
      <c r="X458" s="30"/>
      <c r="Y458" s="30"/>
      <c r="Z458" s="30"/>
      <c r="AA458" s="30"/>
      <c r="AB458" s="30"/>
      <c r="AC458" s="30"/>
      <c r="AD458" s="30"/>
      <c r="AE458" s="30"/>
      <c r="AR458" s="171" t="s">
        <v>193</v>
      </c>
      <c r="AT458" s="171" t="s">
        <v>124</v>
      </c>
      <c r="AU458" s="171" t="s">
        <v>85</v>
      </c>
      <c r="AY458" s="17" t="s">
        <v>122</v>
      </c>
      <c r="BE458" s="172">
        <f>IF(N458="základní",J458,0)</f>
        <v>3280</v>
      </c>
      <c r="BF458" s="172">
        <f>IF(N458="snížená",J458,0)</f>
        <v>0</v>
      </c>
      <c r="BG458" s="172">
        <f>IF(N458="zákl. přenesená",J458,0)</f>
        <v>0</v>
      </c>
      <c r="BH458" s="172">
        <f>IF(N458="sníž. přenesená",J458,0)</f>
        <v>0</v>
      </c>
      <c r="BI458" s="172">
        <f>IF(N458="nulová",J458,0)</f>
        <v>0</v>
      </c>
      <c r="BJ458" s="17" t="s">
        <v>19</v>
      </c>
      <c r="BK458" s="172">
        <f>ROUND(I458*H458,2)</f>
        <v>3280</v>
      </c>
      <c r="BL458" s="17" t="s">
        <v>193</v>
      </c>
      <c r="BM458" s="171" t="s">
        <v>663</v>
      </c>
    </row>
    <row r="459" s="13" customFormat="1">
      <c r="A459" s="13"/>
      <c r="B459" s="173"/>
      <c r="C459" s="13"/>
      <c r="D459" s="174" t="s">
        <v>130</v>
      </c>
      <c r="E459" s="175" t="s">
        <v>1</v>
      </c>
      <c r="F459" s="176" t="s">
        <v>664</v>
      </c>
      <c r="G459" s="13"/>
      <c r="H459" s="177">
        <v>2</v>
      </c>
      <c r="I459" s="13"/>
      <c r="J459" s="13"/>
      <c r="K459" s="13"/>
      <c r="L459" s="173"/>
      <c r="M459" s="178"/>
      <c r="N459" s="179"/>
      <c r="O459" s="179"/>
      <c r="P459" s="179"/>
      <c r="Q459" s="179"/>
      <c r="R459" s="179"/>
      <c r="S459" s="179"/>
      <c r="T459" s="180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175" t="s">
        <v>130</v>
      </c>
      <c r="AU459" s="175" t="s">
        <v>85</v>
      </c>
      <c r="AV459" s="13" t="s">
        <v>85</v>
      </c>
      <c r="AW459" s="13" t="s">
        <v>32</v>
      </c>
      <c r="AX459" s="13" t="s">
        <v>76</v>
      </c>
      <c r="AY459" s="175" t="s">
        <v>122</v>
      </c>
    </row>
    <row r="460" s="14" customFormat="1">
      <c r="A460" s="14"/>
      <c r="B460" s="181"/>
      <c r="C460" s="14"/>
      <c r="D460" s="174" t="s">
        <v>130</v>
      </c>
      <c r="E460" s="182" t="s">
        <v>1</v>
      </c>
      <c r="F460" s="183" t="s">
        <v>133</v>
      </c>
      <c r="G460" s="14"/>
      <c r="H460" s="184">
        <v>2</v>
      </c>
      <c r="I460" s="14"/>
      <c r="J460" s="14"/>
      <c r="K460" s="14"/>
      <c r="L460" s="181"/>
      <c r="M460" s="185"/>
      <c r="N460" s="186"/>
      <c r="O460" s="186"/>
      <c r="P460" s="186"/>
      <c r="Q460" s="186"/>
      <c r="R460" s="186"/>
      <c r="S460" s="186"/>
      <c r="T460" s="187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182" t="s">
        <v>130</v>
      </c>
      <c r="AU460" s="182" t="s">
        <v>85</v>
      </c>
      <c r="AV460" s="14" t="s">
        <v>128</v>
      </c>
      <c r="AW460" s="14" t="s">
        <v>32</v>
      </c>
      <c r="AX460" s="14" t="s">
        <v>19</v>
      </c>
      <c r="AY460" s="182" t="s">
        <v>122</v>
      </c>
    </row>
    <row r="461" s="2" customFormat="1" ht="16.5" customHeight="1">
      <c r="A461" s="30"/>
      <c r="B461" s="159"/>
      <c r="C461" s="160" t="s">
        <v>665</v>
      </c>
      <c r="D461" s="160" t="s">
        <v>124</v>
      </c>
      <c r="E461" s="161" t="s">
        <v>666</v>
      </c>
      <c r="F461" s="162" t="s">
        <v>667</v>
      </c>
      <c r="G461" s="163" t="s">
        <v>256</v>
      </c>
      <c r="H461" s="164">
        <v>24</v>
      </c>
      <c r="I461" s="165">
        <v>241</v>
      </c>
      <c r="J461" s="165">
        <f>ROUND(I461*H461,2)</f>
        <v>5784</v>
      </c>
      <c r="K461" s="166"/>
      <c r="L461" s="31"/>
      <c r="M461" s="167" t="s">
        <v>1</v>
      </c>
      <c r="N461" s="168" t="s">
        <v>41</v>
      </c>
      <c r="O461" s="169">
        <v>0.23000000000000001</v>
      </c>
      <c r="P461" s="169">
        <f>O461*H461</f>
        <v>5.5200000000000005</v>
      </c>
      <c r="Q461" s="169">
        <v>0.00013999999999999999</v>
      </c>
      <c r="R461" s="169">
        <f>Q461*H461</f>
        <v>0.0033599999999999997</v>
      </c>
      <c r="S461" s="169">
        <v>0</v>
      </c>
      <c r="T461" s="170">
        <f>S461*H461</f>
        <v>0</v>
      </c>
      <c r="U461" s="30"/>
      <c r="V461" s="30"/>
      <c r="W461" s="30"/>
      <c r="X461" s="30"/>
      <c r="Y461" s="30"/>
      <c r="Z461" s="30"/>
      <c r="AA461" s="30"/>
      <c r="AB461" s="30"/>
      <c r="AC461" s="30"/>
      <c r="AD461" s="30"/>
      <c r="AE461" s="30"/>
      <c r="AR461" s="171" t="s">
        <v>193</v>
      </c>
      <c r="AT461" s="171" t="s">
        <v>124</v>
      </c>
      <c r="AU461" s="171" t="s">
        <v>85</v>
      </c>
      <c r="AY461" s="17" t="s">
        <v>122</v>
      </c>
      <c r="BE461" s="172">
        <f>IF(N461="základní",J461,0)</f>
        <v>5784</v>
      </c>
      <c r="BF461" s="172">
        <f>IF(N461="snížená",J461,0)</f>
        <v>0</v>
      </c>
      <c r="BG461" s="172">
        <f>IF(N461="zákl. přenesená",J461,0)</f>
        <v>0</v>
      </c>
      <c r="BH461" s="172">
        <f>IF(N461="sníž. přenesená",J461,0)</f>
        <v>0</v>
      </c>
      <c r="BI461" s="172">
        <f>IF(N461="nulová",J461,0)</f>
        <v>0</v>
      </c>
      <c r="BJ461" s="17" t="s">
        <v>19</v>
      </c>
      <c r="BK461" s="172">
        <f>ROUND(I461*H461,2)</f>
        <v>5784</v>
      </c>
      <c r="BL461" s="17" t="s">
        <v>193</v>
      </c>
      <c r="BM461" s="171" t="s">
        <v>668</v>
      </c>
    </row>
    <row r="462" s="13" customFormat="1">
      <c r="A462" s="13"/>
      <c r="B462" s="173"/>
      <c r="C462" s="13"/>
      <c r="D462" s="174" t="s">
        <v>130</v>
      </c>
      <c r="E462" s="175" t="s">
        <v>1</v>
      </c>
      <c r="F462" s="176" t="s">
        <v>669</v>
      </c>
      <c r="G462" s="13"/>
      <c r="H462" s="177">
        <v>24</v>
      </c>
      <c r="I462" s="13"/>
      <c r="J462" s="13"/>
      <c r="K462" s="13"/>
      <c r="L462" s="173"/>
      <c r="M462" s="178"/>
      <c r="N462" s="179"/>
      <c r="O462" s="179"/>
      <c r="P462" s="179"/>
      <c r="Q462" s="179"/>
      <c r="R462" s="179"/>
      <c r="S462" s="179"/>
      <c r="T462" s="180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175" t="s">
        <v>130</v>
      </c>
      <c r="AU462" s="175" t="s">
        <v>85</v>
      </c>
      <c r="AV462" s="13" t="s">
        <v>85</v>
      </c>
      <c r="AW462" s="13" t="s">
        <v>32</v>
      </c>
      <c r="AX462" s="13" t="s">
        <v>76</v>
      </c>
      <c r="AY462" s="175" t="s">
        <v>122</v>
      </c>
    </row>
    <row r="463" s="14" customFormat="1">
      <c r="A463" s="14"/>
      <c r="B463" s="181"/>
      <c r="C463" s="14"/>
      <c r="D463" s="174" t="s">
        <v>130</v>
      </c>
      <c r="E463" s="182" t="s">
        <v>1</v>
      </c>
      <c r="F463" s="183" t="s">
        <v>133</v>
      </c>
      <c r="G463" s="14"/>
      <c r="H463" s="184">
        <v>24</v>
      </c>
      <c r="I463" s="14"/>
      <c r="J463" s="14"/>
      <c r="K463" s="14"/>
      <c r="L463" s="181"/>
      <c r="M463" s="185"/>
      <c r="N463" s="186"/>
      <c r="O463" s="186"/>
      <c r="P463" s="186"/>
      <c r="Q463" s="186"/>
      <c r="R463" s="186"/>
      <c r="S463" s="186"/>
      <c r="T463" s="187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182" t="s">
        <v>130</v>
      </c>
      <c r="AU463" s="182" t="s">
        <v>85</v>
      </c>
      <c r="AV463" s="14" t="s">
        <v>128</v>
      </c>
      <c r="AW463" s="14" t="s">
        <v>32</v>
      </c>
      <c r="AX463" s="14" t="s">
        <v>19</v>
      </c>
      <c r="AY463" s="182" t="s">
        <v>122</v>
      </c>
    </row>
    <row r="464" s="2" customFormat="1" ht="16.5" customHeight="1">
      <c r="A464" s="30"/>
      <c r="B464" s="159"/>
      <c r="C464" s="160" t="s">
        <v>670</v>
      </c>
      <c r="D464" s="160" t="s">
        <v>124</v>
      </c>
      <c r="E464" s="161" t="s">
        <v>671</v>
      </c>
      <c r="F464" s="162" t="s">
        <v>672</v>
      </c>
      <c r="G464" s="163" t="s">
        <v>256</v>
      </c>
      <c r="H464" s="164">
        <v>22</v>
      </c>
      <c r="I464" s="165">
        <v>272</v>
      </c>
      <c r="J464" s="165">
        <f>ROUND(I464*H464,2)</f>
        <v>5984</v>
      </c>
      <c r="K464" s="166"/>
      <c r="L464" s="31"/>
      <c r="M464" s="167" t="s">
        <v>1</v>
      </c>
      <c r="N464" s="168" t="s">
        <v>41</v>
      </c>
      <c r="O464" s="169">
        <v>0.113</v>
      </c>
      <c r="P464" s="169">
        <f>O464*H464</f>
        <v>2.4860000000000002</v>
      </c>
      <c r="Q464" s="169">
        <v>0.00023000000000000001</v>
      </c>
      <c r="R464" s="169">
        <f>Q464*H464</f>
        <v>0.0050600000000000003</v>
      </c>
      <c r="S464" s="169">
        <v>0</v>
      </c>
      <c r="T464" s="170">
        <f>S464*H464</f>
        <v>0</v>
      </c>
      <c r="U464" s="30"/>
      <c r="V464" s="30"/>
      <c r="W464" s="30"/>
      <c r="X464" s="30"/>
      <c r="Y464" s="30"/>
      <c r="Z464" s="30"/>
      <c r="AA464" s="30"/>
      <c r="AB464" s="30"/>
      <c r="AC464" s="30"/>
      <c r="AD464" s="30"/>
      <c r="AE464" s="30"/>
      <c r="AR464" s="171" t="s">
        <v>193</v>
      </c>
      <c r="AT464" s="171" t="s">
        <v>124</v>
      </c>
      <c r="AU464" s="171" t="s">
        <v>85</v>
      </c>
      <c r="AY464" s="17" t="s">
        <v>122</v>
      </c>
      <c r="BE464" s="172">
        <f>IF(N464="základní",J464,0)</f>
        <v>5984</v>
      </c>
      <c r="BF464" s="172">
        <f>IF(N464="snížená",J464,0)</f>
        <v>0</v>
      </c>
      <c r="BG464" s="172">
        <f>IF(N464="zákl. přenesená",J464,0)</f>
        <v>0</v>
      </c>
      <c r="BH464" s="172">
        <f>IF(N464="sníž. přenesená",J464,0)</f>
        <v>0</v>
      </c>
      <c r="BI464" s="172">
        <f>IF(N464="nulová",J464,0)</f>
        <v>0</v>
      </c>
      <c r="BJ464" s="17" t="s">
        <v>19</v>
      </c>
      <c r="BK464" s="172">
        <f>ROUND(I464*H464,2)</f>
        <v>5984</v>
      </c>
      <c r="BL464" s="17" t="s">
        <v>193</v>
      </c>
      <c r="BM464" s="171" t="s">
        <v>673</v>
      </c>
    </row>
    <row r="465" s="13" customFormat="1">
      <c r="A465" s="13"/>
      <c r="B465" s="173"/>
      <c r="C465" s="13"/>
      <c r="D465" s="174" t="s">
        <v>130</v>
      </c>
      <c r="E465" s="175" t="s">
        <v>1</v>
      </c>
      <c r="F465" s="176" t="s">
        <v>659</v>
      </c>
      <c r="G465" s="13"/>
      <c r="H465" s="177">
        <v>22</v>
      </c>
      <c r="I465" s="13"/>
      <c r="J465" s="13"/>
      <c r="K465" s="13"/>
      <c r="L465" s="173"/>
      <c r="M465" s="178"/>
      <c r="N465" s="179"/>
      <c r="O465" s="179"/>
      <c r="P465" s="179"/>
      <c r="Q465" s="179"/>
      <c r="R465" s="179"/>
      <c r="S465" s="179"/>
      <c r="T465" s="180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175" t="s">
        <v>130</v>
      </c>
      <c r="AU465" s="175" t="s">
        <v>85</v>
      </c>
      <c r="AV465" s="13" t="s">
        <v>85</v>
      </c>
      <c r="AW465" s="13" t="s">
        <v>32</v>
      </c>
      <c r="AX465" s="13" t="s">
        <v>76</v>
      </c>
      <c r="AY465" s="175" t="s">
        <v>122</v>
      </c>
    </row>
    <row r="466" s="14" customFormat="1">
      <c r="A466" s="14"/>
      <c r="B466" s="181"/>
      <c r="C466" s="14"/>
      <c r="D466" s="174" t="s">
        <v>130</v>
      </c>
      <c r="E466" s="182" t="s">
        <v>1</v>
      </c>
      <c r="F466" s="183" t="s">
        <v>133</v>
      </c>
      <c r="G466" s="14"/>
      <c r="H466" s="184">
        <v>22</v>
      </c>
      <c r="I466" s="14"/>
      <c r="J466" s="14"/>
      <c r="K466" s="14"/>
      <c r="L466" s="181"/>
      <c r="M466" s="185"/>
      <c r="N466" s="186"/>
      <c r="O466" s="186"/>
      <c r="P466" s="186"/>
      <c r="Q466" s="186"/>
      <c r="R466" s="186"/>
      <c r="S466" s="186"/>
      <c r="T466" s="187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182" t="s">
        <v>130</v>
      </c>
      <c r="AU466" s="182" t="s">
        <v>85</v>
      </c>
      <c r="AV466" s="14" t="s">
        <v>128</v>
      </c>
      <c r="AW466" s="14" t="s">
        <v>32</v>
      </c>
      <c r="AX466" s="14" t="s">
        <v>19</v>
      </c>
      <c r="AY466" s="182" t="s">
        <v>122</v>
      </c>
    </row>
    <row r="467" s="2" customFormat="1" ht="21.75" customHeight="1">
      <c r="A467" s="30"/>
      <c r="B467" s="159"/>
      <c r="C467" s="160" t="s">
        <v>674</v>
      </c>
      <c r="D467" s="160" t="s">
        <v>124</v>
      </c>
      <c r="E467" s="161" t="s">
        <v>675</v>
      </c>
      <c r="F467" s="162" t="s">
        <v>676</v>
      </c>
      <c r="G467" s="163" t="s">
        <v>256</v>
      </c>
      <c r="H467" s="164">
        <v>2</v>
      </c>
      <c r="I467" s="165">
        <v>556</v>
      </c>
      <c r="J467" s="165">
        <f>ROUND(I467*H467,2)</f>
        <v>1112</v>
      </c>
      <c r="K467" s="166"/>
      <c r="L467" s="31"/>
      <c r="M467" s="167" t="s">
        <v>1</v>
      </c>
      <c r="N467" s="168" t="s">
        <v>41</v>
      </c>
      <c r="O467" s="169">
        <v>0.246</v>
      </c>
      <c r="P467" s="169">
        <f>O467*H467</f>
        <v>0.49199999999999999</v>
      </c>
      <c r="Q467" s="169">
        <v>0.00051999999999999995</v>
      </c>
      <c r="R467" s="169">
        <f>Q467*H467</f>
        <v>0.0010399999999999999</v>
      </c>
      <c r="S467" s="169">
        <v>0</v>
      </c>
      <c r="T467" s="170">
        <f>S467*H467</f>
        <v>0</v>
      </c>
      <c r="U467" s="30"/>
      <c r="V467" s="30"/>
      <c r="W467" s="30"/>
      <c r="X467" s="30"/>
      <c r="Y467" s="30"/>
      <c r="Z467" s="30"/>
      <c r="AA467" s="30"/>
      <c r="AB467" s="30"/>
      <c r="AC467" s="30"/>
      <c r="AD467" s="30"/>
      <c r="AE467" s="30"/>
      <c r="AR467" s="171" t="s">
        <v>193</v>
      </c>
      <c r="AT467" s="171" t="s">
        <v>124</v>
      </c>
      <c r="AU467" s="171" t="s">
        <v>85</v>
      </c>
      <c r="AY467" s="17" t="s">
        <v>122</v>
      </c>
      <c r="BE467" s="172">
        <f>IF(N467="základní",J467,0)</f>
        <v>1112</v>
      </c>
      <c r="BF467" s="172">
        <f>IF(N467="snížená",J467,0)</f>
        <v>0</v>
      </c>
      <c r="BG467" s="172">
        <f>IF(N467="zákl. přenesená",J467,0)</f>
        <v>0</v>
      </c>
      <c r="BH467" s="172">
        <f>IF(N467="sníž. přenesená",J467,0)</f>
        <v>0</v>
      </c>
      <c r="BI467" s="172">
        <f>IF(N467="nulová",J467,0)</f>
        <v>0</v>
      </c>
      <c r="BJ467" s="17" t="s">
        <v>19</v>
      </c>
      <c r="BK467" s="172">
        <f>ROUND(I467*H467,2)</f>
        <v>1112</v>
      </c>
      <c r="BL467" s="17" t="s">
        <v>193</v>
      </c>
      <c r="BM467" s="171" t="s">
        <v>677</v>
      </c>
    </row>
    <row r="468" s="13" customFormat="1">
      <c r="A468" s="13"/>
      <c r="B468" s="173"/>
      <c r="C468" s="13"/>
      <c r="D468" s="174" t="s">
        <v>130</v>
      </c>
      <c r="E468" s="175" t="s">
        <v>1</v>
      </c>
      <c r="F468" s="176" t="s">
        <v>649</v>
      </c>
      <c r="G468" s="13"/>
      <c r="H468" s="177">
        <v>2</v>
      </c>
      <c r="I468" s="13"/>
      <c r="J468" s="13"/>
      <c r="K468" s="13"/>
      <c r="L468" s="173"/>
      <c r="M468" s="178"/>
      <c r="N468" s="179"/>
      <c r="O468" s="179"/>
      <c r="P468" s="179"/>
      <c r="Q468" s="179"/>
      <c r="R468" s="179"/>
      <c r="S468" s="179"/>
      <c r="T468" s="180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175" t="s">
        <v>130</v>
      </c>
      <c r="AU468" s="175" t="s">
        <v>85</v>
      </c>
      <c r="AV468" s="13" t="s">
        <v>85</v>
      </c>
      <c r="AW468" s="13" t="s">
        <v>32</v>
      </c>
      <c r="AX468" s="13" t="s">
        <v>76</v>
      </c>
      <c r="AY468" s="175" t="s">
        <v>122</v>
      </c>
    </row>
    <row r="469" s="14" customFormat="1">
      <c r="A469" s="14"/>
      <c r="B469" s="181"/>
      <c r="C469" s="14"/>
      <c r="D469" s="174" t="s">
        <v>130</v>
      </c>
      <c r="E469" s="182" t="s">
        <v>1</v>
      </c>
      <c r="F469" s="183" t="s">
        <v>133</v>
      </c>
      <c r="G469" s="14"/>
      <c r="H469" s="184">
        <v>2</v>
      </c>
      <c r="I469" s="14"/>
      <c r="J469" s="14"/>
      <c r="K469" s="14"/>
      <c r="L469" s="181"/>
      <c r="M469" s="185"/>
      <c r="N469" s="186"/>
      <c r="O469" s="186"/>
      <c r="P469" s="186"/>
      <c r="Q469" s="186"/>
      <c r="R469" s="186"/>
      <c r="S469" s="186"/>
      <c r="T469" s="187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182" t="s">
        <v>130</v>
      </c>
      <c r="AU469" s="182" t="s">
        <v>85</v>
      </c>
      <c r="AV469" s="14" t="s">
        <v>128</v>
      </c>
      <c r="AW469" s="14" t="s">
        <v>32</v>
      </c>
      <c r="AX469" s="14" t="s">
        <v>19</v>
      </c>
      <c r="AY469" s="182" t="s">
        <v>122</v>
      </c>
    </row>
    <row r="470" s="2" customFormat="1" ht="21.75" customHeight="1">
      <c r="A470" s="30"/>
      <c r="B470" s="159"/>
      <c r="C470" s="160" t="s">
        <v>678</v>
      </c>
      <c r="D470" s="160" t="s">
        <v>124</v>
      </c>
      <c r="E470" s="161" t="s">
        <v>679</v>
      </c>
      <c r="F470" s="162" t="s">
        <v>680</v>
      </c>
      <c r="G470" s="163" t="s">
        <v>450</v>
      </c>
      <c r="H470" s="164">
        <v>4</v>
      </c>
      <c r="I470" s="165">
        <v>642</v>
      </c>
      <c r="J470" s="165">
        <f>ROUND(I470*H470,2)</f>
        <v>2568</v>
      </c>
      <c r="K470" s="166"/>
      <c r="L470" s="31"/>
      <c r="M470" s="167" t="s">
        <v>1</v>
      </c>
      <c r="N470" s="168" t="s">
        <v>41</v>
      </c>
      <c r="O470" s="169">
        <v>0.25</v>
      </c>
      <c r="P470" s="169">
        <f>O470*H470</f>
        <v>1</v>
      </c>
      <c r="Q470" s="169">
        <v>0.00075000000000000002</v>
      </c>
      <c r="R470" s="169">
        <f>Q470*H470</f>
        <v>0.0030000000000000001</v>
      </c>
      <c r="S470" s="169">
        <v>0</v>
      </c>
      <c r="T470" s="170">
        <f>S470*H470</f>
        <v>0</v>
      </c>
      <c r="U470" s="30"/>
      <c r="V470" s="30"/>
      <c r="W470" s="30"/>
      <c r="X470" s="30"/>
      <c r="Y470" s="30"/>
      <c r="Z470" s="30"/>
      <c r="AA470" s="30"/>
      <c r="AB470" s="30"/>
      <c r="AC470" s="30"/>
      <c r="AD470" s="30"/>
      <c r="AE470" s="30"/>
      <c r="AR470" s="171" t="s">
        <v>193</v>
      </c>
      <c r="AT470" s="171" t="s">
        <v>124</v>
      </c>
      <c r="AU470" s="171" t="s">
        <v>85</v>
      </c>
      <c r="AY470" s="17" t="s">
        <v>122</v>
      </c>
      <c r="BE470" s="172">
        <f>IF(N470="základní",J470,0)</f>
        <v>2568</v>
      </c>
      <c r="BF470" s="172">
        <f>IF(N470="snížená",J470,0)</f>
        <v>0</v>
      </c>
      <c r="BG470" s="172">
        <f>IF(N470="zákl. přenesená",J470,0)</f>
        <v>0</v>
      </c>
      <c r="BH470" s="172">
        <f>IF(N470="sníž. přenesená",J470,0)</f>
        <v>0</v>
      </c>
      <c r="BI470" s="172">
        <f>IF(N470="nulová",J470,0)</f>
        <v>0</v>
      </c>
      <c r="BJ470" s="17" t="s">
        <v>19</v>
      </c>
      <c r="BK470" s="172">
        <f>ROUND(I470*H470,2)</f>
        <v>2568</v>
      </c>
      <c r="BL470" s="17" t="s">
        <v>193</v>
      </c>
      <c r="BM470" s="171" t="s">
        <v>681</v>
      </c>
    </row>
    <row r="471" s="13" customFormat="1">
      <c r="A471" s="13"/>
      <c r="B471" s="173"/>
      <c r="C471" s="13"/>
      <c r="D471" s="174" t="s">
        <v>130</v>
      </c>
      <c r="E471" s="175" t="s">
        <v>1</v>
      </c>
      <c r="F471" s="176" t="s">
        <v>682</v>
      </c>
      <c r="G471" s="13"/>
      <c r="H471" s="177">
        <v>4</v>
      </c>
      <c r="I471" s="13"/>
      <c r="J471" s="13"/>
      <c r="K471" s="13"/>
      <c r="L471" s="173"/>
      <c r="M471" s="178"/>
      <c r="N471" s="179"/>
      <c r="O471" s="179"/>
      <c r="P471" s="179"/>
      <c r="Q471" s="179"/>
      <c r="R471" s="179"/>
      <c r="S471" s="179"/>
      <c r="T471" s="180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175" t="s">
        <v>130</v>
      </c>
      <c r="AU471" s="175" t="s">
        <v>85</v>
      </c>
      <c r="AV471" s="13" t="s">
        <v>85</v>
      </c>
      <c r="AW471" s="13" t="s">
        <v>32</v>
      </c>
      <c r="AX471" s="13" t="s">
        <v>76</v>
      </c>
      <c r="AY471" s="175" t="s">
        <v>122</v>
      </c>
    </row>
    <row r="472" s="14" customFormat="1">
      <c r="A472" s="14"/>
      <c r="B472" s="181"/>
      <c r="C472" s="14"/>
      <c r="D472" s="174" t="s">
        <v>130</v>
      </c>
      <c r="E472" s="182" t="s">
        <v>1</v>
      </c>
      <c r="F472" s="183" t="s">
        <v>133</v>
      </c>
      <c r="G472" s="14"/>
      <c r="H472" s="184">
        <v>4</v>
      </c>
      <c r="I472" s="14"/>
      <c r="J472" s="14"/>
      <c r="K472" s="14"/>
      <c r="L472" s="181"/>
      <c r="M472" s="185"/>
      <c r="N472" s="186"/>
      <c r="O472" s="186"/>
      <c r="P472" s="186"/>
      <c r="Q472" s="186"/>
      <c r="R472" s="186"/>
      <c r="S472" s="186"/>
      <c r="T472" s="187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182" t="s">
        <v>130</v>
      </c>
      <c r="AU472" s="182" t="s">
        <v>85</v>
      </c>
      <c r="AV472" s="14" t="s">
        <v>128</v>
      </c>
      <c r="AW472" s="14" t="s">
        <v>32</v>
      </c>
      <c r="AX472" s="14" t="s">
        <v>19</v>
      </c>
      <c r="AY472" s="182" t="s">
        <v>122</v>
      </c>
    </row>
    <row r="473" s="2" customFormat="1" ht="21.75" customHeight="1">
      <c r="A473" s="30"/>
      <c r="B473" s="159"/>
      <c r="C473" s="160" t="s">
        <v>683</v>
      </c>
      <c r="D473" s="160" t="s">
        <v>124</v>
      </c>
      <c r="E473" s="161" t="s">
        <v>684</v>
      </c>
      <c r="F473" s="162" t="s">
        <v>685</v>
      </c>
      <c r="G473" s="163" t="s">
        <v>450</v>
      </c>
      <c r="H473" s="164">
        <v>11</v>
      </c>
      <c r="I473" s="165">
        <v>2540</v>
      </c>
      <c r="J473" s="165">
        <f>ROUND(I473*H473,2)</f>
        <v>27940</v>
      </c>
      <c r="K473" s="166"/>
      <c r="L473" s="31"/>
      <c r="M473" s="167" t="s">
        <v>1</v>
      </c>
      <c r="N473" s="168" t="s">
        <v>41</v>
      </c>
      <c r="O473" s="169">
        <v>0.84999999999999998</v>
      </c>
      <c r="P473" s="169">
        <f>O473*H473</f>
        <v>9.3499999999999996</v>
      </c>
      <c r="Q473" s="169">
        <v>0.0049300000000000004</v>
      </c>
      <c r="R473" s="169">
        <f>Q473*H473</f>
        <v>0.05423</v>
      </c>
      <c r="S473" s="169">
        <v>0</v>
      </c>
      <c r="T473" s="170">
        <f>S473*H473</f>
        <v>0</v>
      </c>
      <c r="U473" s="30"/>
      <c r="V473" s="30"/>
      <c r="W473" s="30"/>
      <c r="X473" s="30"/>
      <c r="Y473" s="30"/>
      <c r="Z473" s="30"/>
      <c r="AA473" s="30"/>
      <c r="AB473" s="30"/>
      <c r="AC473" s="30"/>
      <c r="AD473" s="30"/>
      <c r="AE473" s="30"/>
      <c r="AR473" s="171" t="s">
        <v>193</v>
      </c>
      <c r="AT473" s="171" t="s">
        <v>124</v>
      </c>
      <c r="AU473" s="171" t="s">
        <v>85</v>
      </c>
      <c r="AY473" s="17" t="s">
        <v>122</v>
      </c>
      <c r="BE473" s="172">
        <f>IF(N473="základní",J473,0)</f>
        <v>27940</v>
      </c>
      <c r="BF473" s="172">
        <f>IF(N473="snížená",J473,0)</f>
        <v>0</v>
      </c>
      <c r="BG473" s="172">
        <f>IF(N473="zákl. přenesená",J473,0)</f>
        <v>0</v>
      </c>
      <c r="BH473" s="172">
        <f>IF(N473="sníž. přenesená",J473,0)</f>
        <v>0</v>
      </c>
      <c r="BI473" s="172">
        <f>IF(N473="nulová",J473,0)</f>
        <v>0</v>
      </c>
      <c r="BJ473" s="17" t="s">
        <v>19</v>
      </c>
      <c r="BK473" s="172">
        <f>ROUND(I473*H473,2)</f>
        <v>27940</v>
      </c>
      <c r="BL473" s="17" t="s">
        <v>193</v>
      </c>
      <c r="BM473" s="171" t="s">
        <v>686</v>
      </c>
    </row>
    <row r="474" s="13" customFormat="1">
      <c r="A474" s="13"/>
      <c r="B474" s="173"/>
      <c r="C474" s="13"/>
      <c r="D474" s="174" t="s">
        <v>130</v>
      </c>
      <c r="E474" s="175" t="s">
        <v>1</v>
      </c>
      <c r="F474" s="176" t="s">
        <v>687</v>
      </c>
      <c r="G474" s="13"/>
      <c r="H474" s="177">
        <v>11</v>
      </c>
      <c r="I474" s="13"/>
      <c r="J474" s="13"/>
      <c r="K474" s="13"/>
      <c r="L474" s="173"/>
      <c r="M474" s="178"/>
      <c r="N474" s="179"/>
      <c r="O474" s="179"/>
      <c r="P474" s="179"/>
      <c r="Q474" s="179"/>
      <c r="R474" s="179"/>
      <c r="S474" s="179"/>
      <c r="T474" s="180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175" t="s">
        <v>130</v>
      </c>
      <c r="AU474" s="175" t="s">
        <v>85</v>
      </c>
      <c r="AV474" s="13" t="s">
        <v>85</v>
      </c>
      <c r="AW474" s="13" t="s">
        <v>32</v>
      </c>
      <c r="AX474" s="13" t="s">
        <v>76</v>
      </c>
      <c r="AY474" s="175" t="s">
        <v>122</v>
      </c>
    </row>
    <row r="475" s="14" customFormat="1">
      <c r="A475" s="14"/>
      <c r="B475" s="181"/>
      <c r="C475" s="14"/>
      <c r="D475" s="174" t="s">
        <v>130</v>
      </c>
      <c r="E475" s="182" t="s">
        <v>1</v>
      </c>
      <c r="F475" s="183" t="s">
        <v>133</v>
      </c>
      <c r="G475" s="14"/>
      <c r="H475" s="184">
        <v>11</v>
      </c>
      <c r="I475" s="14"/>
      <c r="J475" s="14"/>
      <c r="K475" s="14"/>
      <c r="L475" s="181"/>
      <c r="M475" s="185"/>
      <c r="N475" s="186"/>
      <c r="O475" s="186"/>
      <c r="P475" s="186"/>
      <c r="Q475" s="186"/>
      <c r="R475" s="186"/>
      <c r="S475" s="186"/>
      <c r="T475" s="187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182" t="s">
        <v>130</v>
      </c>
      <c r="AU475" s="182" t="s">
        <v>85</v>
      </c>
      <c r="AV475" s="14" t="s">
        <v>128</v>
      </c>
      <c r="AW475" s="14" t="s">
        <v>32</v>
      </c>
      <c r="AX475" s="14" t="s">
        <v>19</v>
      </c>
      <c r="AY475" s="182" t="s">
        <v>122</v>
      </c>
    </row>
    <row r="476" s="2" customFormat="1" ht="21.75" customHeight="1">
      <c r="A476" s="30"/>
      <c r="B476" s="159"/>
      <c r="C476" s="160" t="s">
        <v>688</v>
      </c>
      <c r="D476" s="160" t="s">
        <v>124</v>
      </c>
      <c r="E476" s="161" t="s">
        <v>689</v>
      </c>
      <c r="F476" s="162" t="s">
        <v>690</v>
      </c>
      <c r="G476" s="163" t="s">
        <v>450</v>
      </c>
      <c r="H476" s="164">
        <v>11</v>
      </c>
      <c r="I476" s="165">
        <v>4590</v>
      </c>
      <c r="J476" s="165">
        <f>ROUND(I476*H476,2)</f>
        <v>50490</v>
      </c>
      <c r="K476" s="166"/>
      <c r="L476" s="31"/>
      <c r="M476" s="167" t="s">
        <v>1</v>
      </c>
      <c r="N476" s="168" t="s">
        <v>41</v>
      </c>
      <c r="O476" s="169">
        <v>0.20000000000000001</v>
      </c>
      <c r="P476" s="169">
        <f>O476*H476</f>
        <v>2.2000000000000002</v>
      </c>
      <c r="Q476" s="169">
        <v>0.0018</v>
      </c>
      <c r="R476" s="169">
        <f>Q476*H476</f>
        <v>0.019799999999999998</v>
      </c>
      <c r="S476" s="169">
        <v>0</v>
      </c>
      <c r="T476" s="170">
        <f>S476*H476</f>
        <v>0</v>
      </c>
      <c r="U476" s="30"/>
      <c r="V476" s="30"/>
      <c r="W476" s="30"/>
      <c r="X476" s="30"/>
      <c r="Y476" s="30"/>
      <c r="Z476" s="30"/>
      <c r="AA476" s="30"/>
      <c r="AB476" s="30"/>
      <c r="AC476" s="30"/>
      <c r="AD476" s="30"/>
      <c r="AE476" s="30"/>
      <c r="AR476" s="171" t="s">
        <v>193</v>
      </c>
      <c r="AT476" s="171" t="s">
        <v>124</v>
      </c>
      <c r="AU476" s="171" t="s">
        <v>85</v>
      </c>
      <c r="AY476" s="17" t="s">
        <v>122</v>
      </c>
      <c r="BE476" s="172">
        <f>IF(N476="základní",J476,0)</f>
        <v>50490</v>
      </c>
      <c r="BF476" s="172">
        <f>IF(N476="snížená",J476,0)</f>
        <v>0</v>
      </c>
      <c r="BG476" s="172">
        <f>IF(N476="zákl. přenesená",J476,0)</f>
        <v>0</v>
      </c>
      <c r="BH476" s="172">
        <f>IF(N476="sníž. přenesená",J476,0)</f>
        <v>0</v>
      </c>
      <c r="BI476" s="172">
        <f>IF(N476="nulová",J476,0)</f>
        <v>0</v>
      </c>
      <c r="BJ476" s="17" t="s">
        <v>19</v>
      </c>
      <c r="BK476" s="172">
        <f>ROUND(I476*H476,2)</f>
        <v>50490</v>
      </c>
      <c r="BL476" s="17" t="s">
        <v>193</v>
      </c>
      <c r="BM476" s="171" t="s">
        <v>691</v>
      </c>
    </row>
    <row r="477" s="13" customFormat="1">
      <c r="A477" s="13"/>
      <c r="B477" s="173"/>
      <c r="C477" s="13"/>
      <c r="D477" s="174" t="s">
        <v>130</v>
      </c>
      <c r="E477" s="175" t="s">
        <v>1</v>
      </c>
      <c r="F477" s="176" t="s">
        <v>687</v>
      </c>
      <c r="G477" s="13"/>
      <c r="H477" s="177">
        <v>11</v>
      </c>
      <c r="I477" s="13"/>
      <c r="J477" s="13"/>
      <c r="K477" s="13"/>
      <c r="L477" s="173"/>
      <c r="M477" s="178"/>
      <c r="N477" s="179"/>
      <c r="O477" s="179"/>
      <c r="P477" s="179"/>
      <c r="Q477" s="179"/>
      <c r="R477" s="179"/>
      <c r="S477" s="179"/>
      <c r="T477" s="180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175" t="s">
        <v>130</v>
      </c>
      <c r="AU477" s="175" t="s">
        <v>85</v>
      </c>
      <c r="AV477" s="13" t="s">
        <v>85</v>
      </c>
      <c r="AW477" s="13" t="s">
        <v>32</v>
      </c>
      <c r="AX477" s="13" t="s">
        <v>76</v>
      </c>
      <c r="AY477" s="175" t="s">
        <v>122</v>
      </c>
    </row>
    <row r="478" s="14" customFormat="1">
      <c r="A478" s="14"/>
      <c r="B478" s="181"/>
      <c r="C478" s="14"/>
      <c r="D478" s="174" t="s">
        <v>130</v>
      </c>
      <c r="E478" s="182" t="s">
        <v>1</v>
      </c>
      <c r="F478" s="183" t="s">
        <v>133</v>
      </c>
      <c r="G478" s="14"/>
      <c r="H478" s="184">
        <v>11</v>
      </c>
      <c r="I478" s="14"/>
      <c r="J478" s="14"/>
      <c r="K478" s="14"/>
      <c r="L478" s="181"/>
      <c r="M478" s="185"/>
      <c r="N478" s="186"/>
      <c r="O478" s="186"/>
      <c r="P478" s="186"/>
      <c r="Q478" s="186"/>
      <c r="R478" s="186"/>
      <c r="S478" s="186"/>
      <c r="T478" s="187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182" t="s">
        <v>130</v>
      </c>
      <c r="AU478" s="182" t="s">
        <v>85</v>
      </c>
      <c r="AV478" s="14" t="s">
        <v>128</v>
      </c>
      <c r="AW478" s="14" t="s">
        <v>32</v>
      </c>
      <c r="AX478" s="14" t="s">
        <v>19</v>
      </c>
      <c r="AY478" s="182" t="s">
        <v>122</v>
      </c>
    </row>
    <row r="479" s="2" customFormat="1" ht="16.5" customHeight="1">
      <c r="A479" s="30"/>
      <c r="B479" s="159"/>
      <c r="C479" s="160" t="s">
        <v>692</v>
      </c>
      <c r="D479" s="160" t="s">
        <v>124</v>
      </c>
      <c r="E479" s="161" t="s">
        <v>693</v>
      </c>
      <c r="F479" s="162" t="s">
        <v>694</v>
      </c>
      <c r="G479" s="163" t="s">
        <v>256</v>
      </c>
      <c r="H479" s="164">
        <v>11</v>
      </c>
      <c r="I479" s="165">
        <v>264</v>
      </c>
      <c r="J479" s="165">
        <f>ROUND(I479*H479,2)</f>
        <v>2904</v>
      </c>
      <c r="K479" s="166"/>
      <c r="L479" s="31"/>
      <c r="M479" s="167" t="s">
        <v>1</v>
      </c>
      <c r="N479" s="168" t="s">
        <v>41</v>
      </c>
      <c r="O479" s="169">
        <v>0.23000000000000001</v>
      </c>
      <c r="P479" s="169">
        <f>O479*H479</f>
        <v>2.5300000000000002</v>
      </c>
      <c r="Q479" s="169">
        <v>0.00016000000000000001</v>
      </c>
      <c r="R479" s="169">
        <f>Q479*H479</f>
        <v>0.0017600000000000001</v>
      </c>
      <c r="S479" s="169">
        <v>0</v>
      </c>
      <c r="T479" s="170">
        <f>S479*H479</f>
        <v>0</v>
      </c>
      <c r="U479" s="30"/>
      <c r="V479" s="30"/>
      <c r="W479" s="30"/>
      <c r="X479" s="30"/>
      <c r="Y479" s="30"/>
      <c r="Z479" s="30"/>
      <c r="AA479" s="30"/>
      <c r="AB479" s="30"/>
      <c r="AC479" s="30"/>
      <c r="AD479" s="30"/>
      <c r="AE479" s="30"/>
      <c r="AR479" s="171" t="s">
        <v>193</v>
      </c>
      <c r="AT479" s="171" t="s">
        <v>124</v>
      </c>
      <c r="AU479" s="171" t="s">
        <v>85</v>
      </c>
      <c r="AY479" s="17" t="s">
        <v>122</v>
      </c>
      <c r="BE479" s="172">
        <f>IF(N479="základní",J479,0)</f>
        <v>2904</v>
      </c>
      <c r="BF479" s="172">
        <f>IF(N479="snížená",J479,0)</f>
        <v>0</v>
      </c>
      <c r="BG479" s="172">
        <f>IF(N479="zákl. přenesená",J479,0)</f>
        <v>0</v>
      </c>
      <c r="BH479" s="172">
        <f>IF(N479="sníž. přenesená",J479,0)</f>
        <v>0</v>
      </c>
      <c r="BI479" s="172">
        <f>IF(N479="nulová",J479,0)</f>
        <v>0</v>
      </c>
      <c r="BJ479" s="17" t="s">
        <v>19</v>
      </c>
      <c r="BK479" s="172">
        <f>ROUND(I479*H479,2)</f>
        <v>2904</v>
      </c>
      <c r="BL479" s="17" t="s">
        <v>193</v>
      </c>
      <c r="BM479" s="171" t="s">
        <v>695</v>
      </c>
    </row>
    <row r="480" s="13" customFormat="1">
      <c r="A480" s="13"/>
      <c r="B480" s="173"/>
      <c r="C480" s="13"/>
      <c r="D480" s="174" t="s">
        <v>130</v>
      </c>
      <c r="E480" s="175" t="s">
        <v>1</v>
      </c>
      <c r="F480" s="176" t="s">
        <v>687</v>
      </c>
      <c r="G480" s="13"/>
      <c r="H480" s="177">
        <v>11</v>
      </c>
      <c r="I480" s="13"/>
      <c r="J480" s="13"/>
      <c r="K480" s="13"/>
      <c r="L480" s="173"/>
      <c r="M480" s="178"/>
      <c r="N480" s="179"/>
      <c r="O480" s="179"/>
      <c r="P480" s="179"/>
      <c r="Q480" s="179"/>
      <c r="R480" s="179"/>
      <c r="S480" s="179"/>
      <c r="T480" s="180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175" t="s">
        <v>130</v>
      </c>
      <c r="AU480" s="175" t="s">
        <v>85</v>
      </c>
      <c r="AV480" s="13" t="s">
        <v>85</v>
      </c>
      <c r="AW480" s="13" t="s">
        <v>32</v>
      </c>
      <c r="AX480" s="13" t="s">
        <v>76</v>
      </c>
      <c r="AY480" s="175" t="s">
        <v>122</v>
      </c>
    </row>
    <row r="481" s="14" customFormat="1">
      <c r="A481" s="14"/>
      <c r="B481" s="181"/>
      <c r="C481" s="14"/>
      <c r="D481" s="174" t="s">
        <v>130</v>
      </c>
      <c r="E481" s="182" t="s">
        <v>1</v>
      </c>
      <c r="F481" s="183" t="s">
        <v>133</v>
      </c>
      <c r="G481" s="14"/>
      <c r="H481" s="184">
        <v>11</v>
      </c>
      <c r="I481" s="14"/>
      <c r="J481" s="14"/>
      <c r="K481" s="14"/>
      <c r="L481" s="181"/>
      <c r="M481" s="185"/>
      <c r="N481" s="186"/>
      <c r="O481" s="186"/>
      <c r="P481" s="186"/>
      <c r="Q481" s="186"/>
      <c r="R481" s="186"/>
      <c r="S481" s="186"/>
      <c r="T481" s="187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182" t="s">
        <v>130</v>
      </c>
      <c r="AU481" s="182" t="s">
        <v>85</v>
      </c>
      <c r="AV481" s="14" t="s">
        <v>128</v>
      </c>
      <c r="AW481" s="14" t="s">
        <v>32</v>
      </c>
      <c r="AX481" s="14" t="s">
        <v>19</v>
      </c>
      <c r="AY481" s="182" t="s">
        <v>122</v>
      </c>
    </row>
    <row r="482" s="2" customFormat="1" ht="16.5" customHeight="1">
      <c r="A482" s="30"/>
      <c r="B482" s="159"/>
      <c r="C482" s="160" t="s">
        <v>696</v>
      </c>
      <c r="D482" s="160" t="s">
        <v>124</v>
      </c>
      <c r="E482" s="161" t="s">
        <v>697</v>
      </c>
      <c r="F482" s="162" t="s">
        <v>698</v>
      </c>
      <c r="G482" s="163" t="s">
        <v>256</v>
      </c>
      <c r="H482" s="164">
        <v>11</v>
      </c>
      <c r="I482" s="165">
        <v>323</v>
      </c>
      <c r="J482" s="165">
        <f>ROUND(I482*H482,2)</f>
        <v>3553</v>
      </c>
      <c r="K482" s="166"/>
      <c r="L482" s="31"/>
      <c r="M482" s="167" t="s">
        <v>1</v>
      </c>
      <c r="N482" s="168" t="s">
        <v>41</v>
      </c>
      <c r="O482" s="169">
        <v>0.113</v>
      </c>
      <c r="P482" s="169">
        <f>O482*H482</f>
        <v>1.2430000000000001</v>
      </c>
      <c r="Q482" s="169">
        <v>0.00027999999999999998</v>
      </c>
      <c r="R482" s="169">
        <f>Q482*H482</f>
        <v>0.0030799999999999998</v>
      </c>
      <c r="S482" s="169">
        <v>0</v>
      </c>
      <c r="T482" s="170">
        <f>S482*H482</f>
        <v>0</v>
      </c>
      <c r="U482" s="30"/>
      <c r="V482" s="30"/>
      <c r="W482" s="30"/>
      <c r="X482" s="30"/>
      <c r="Y482" s="30"/>
      <c r="Z482" s="30"/>
      <c r="AA482" s="30"/>
      <c r="AB482" s="30"/>
      <c r="AC482" s="30"/>
      <c r="AD482" s="30"/>
      <c r="AE482" s="30"/>
      <c r="AR482" s="171" t="s">
        <v>193</v>
      </c>
      <c r="AT482" s="171" t="s">
        <v>124</v>
      </c>
      <c r="AU482" s="171" t="s">
        <v>85</v>
      </c>
      <c r="AY482" s="17" t="s">
        <v>122</v>
      </c>
      <c r="BE482" s="172">
        <f>IF(N482="základní",J482,0)</f>
        <v>3553</v>
      </c>
      <c r="BF482" s="172">
        <f>IF(N482="snížená",J482,0)</f>
        <v>0</v>
      </c>
      <c r="BG482" s="172">
        <f>IF(N482="zákl. přenesená",J482,0)</f>
        <v>0</v>
      </c>
      <c r="BH482" s="172">
        <f>IF(N482="sníž. přenesená",J482,0)</f>
        <v>0</v>
      </c>
      <c r="BI482" s="172">
        <f>IF(N482="nulová",J482,0)</f>
        <v>0</v>
      </c>
      <c r="BJ482" s="17" t="s">
        <v>19</v>
      </c>
      <c r="BK482" s="172">
        <f>ROUND(I482*H482,2)</f>
        <v>3553</v>
      </c>
      <c r="BL482" s="17" t="s">
        <v>193</v>
      </c>
      <c r="BM482" s="171" t="s">
        <v>699</v>
      </c>
    </row>
    <row r="483" s="13" customFormat="1">
      <c r="A483" s="13"/>
      <c r="B483" s="173"/>
      <c r="C483" s="13"/>
      <c r="D483" s="174" t="s">
        <v>130</v>
      </c>
      <c r="E483" s="175" t="s">
        <v>1</v>
      </c>
      <c r="F483" s="176" t="s">
        <v>687</v>
      </c>
      <c r="G483" s="13"/>
      <c r="H483" s="177">
        <v>11</v>
      </c>
      <c r="I483" s="13"/>
      <c r="J483" s="13"/>
      <c r="K483" s="13"/>
      <c r="L483" s="173"/>
      <c r="M483" s="178"/>
      <c r="N483" s="179"/>
      <c r="O483" s="179"/>
      <c r="P483" s="179"/>
      <c r="Q483" s="179"/>
      <c r="R483" s="179"/>
      <c r="S483" s="179"/>
      <c r="T483" s="180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175" t="s">
        <v>130</v>
      </c>
      <c r="AU483" s="175" t="s">
        <v>85</v>
      </c>
      <c r="AV483" s="13" t="s">
        <v>85</v>
      </c>
      <c r="AW483" s="13" t="s">
        <v>32</v>
      </c>
      <c r="AX483" s="13" t="s">
        <v>76</v>
      </c>
      <c r="AY483" s="175" t="s">
        <v>122</v>
      </c>
    </row>
    <row r="484" s="14" customFormat="1">
      <c r="A484" s="14"/>
      <c r="B484" s="181"/>
      <c r="C484" s="14"/>
      <c r="D484" s="174" t="s">
        <v>130</v>
      </c>
      <c r="E484" s="182" t="s">
        <v>1</v>
      </c>
      <c r="F484" s="183" t="s">
        <v>133</v>
      </c>
      <c r="G484" s="14"/>
      <c r="H484" s="184">
        <v>11</v>
      </c>
      <c r="I484" s="14"/>
      <c r="J484" s="14"/>
      <c r="K484" s="14"/>
      <c r="L484" s="181"/>
      <c r="M484" s="185"/>
      <c r="N484" s="186"/>
      <c r="O484" s="186"/>
      <c r="P484" s="186"/>
      <c r="Q484" s="186"/>
      <c r="R484" s="186"/>
      <c r="S484" s="186"/>
      <c r="T484" s="187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182" t="s">
        <v>130</v>
      </c>
      <c r="AU484" s="182" t="s">
        <v>85</v>
      </c>
      <c r="AV484" s="14" t="s">
        <v>128</v>
      </c>
      <c r="AW484" s="14" t="s">
        <v>32</v>
      </c>
      <c r="AX484" s="14" t="s">
        <v>19</v>
      </c>
      <c r="AY484" s="182" t="s">
        <v>122</v>
      </c>
    </row>
    <row r="485" s="2" customFormat="1" ht="21.75" customHeight="1">
      <c r="A485" s="30"/>
      <c r="B485" s="159"/>
      <c r="C485" s="160" t="s">
        <v>700</v>
      </c>
      <c r="D485" s="160" t="s">
        <v>124</v>
      </c>
      <c r="E485" s="161" t="s">
        <v>701</v>
      </c>
      <c r="F485" s="162" t="s">
        <v>702</v>
      </c>
      <c r="G485" s="163" t="s">
        <v>450</v>
      </c>
      <c r="H485" s="164">
        <v>2</v>
      </c>
      <c r="I485" s="165">
        <v>3150</v>
      </c>
      <c r="J485" s="165">
        <f>ROUND(I485*H485,2)</f>
        <v>6300</v>
      </c>
      <c r="K485" s="166"/>
      <c r="L485" s="31"/>
      <c r="M485" s="167" t="s">
        <v>1</v>
      </c>
      <c r="N485" s="168" t="s">
        <v>41</v>
      </c>
      <c r="O485" s="169">
        <v>0.20000000000000001</v>
      </c>
      <c r="P485" s="169">
        <f>O485*H485</f>
        <v>0.40000000000000002</v>
      </c>
      <c r="Q485" s="169">
        <v>0.0018400000000000001</v>
      </c>
      <c r="R485" s="169">
        <f>Q485*H485</f>
        <v>0.0036800000000000001</v>
      </c>
      <c r="S485" s="169">
        <v>0</v>
      </c>
      <c r="T485" s="170">
        <f>S485*H485</f>
        <v>0</v>
      </c>
      <c r="U485" s="30"/>
      <c r="V485" s="30"/>
      <c r="W485" s="30"/>
      <c r="X485" s="30"/>
      <c r="Y485" s="30"/>
      <c r="Z485" s="30"/>
      <c r="AA485" s="30"/>
      <c r="AB485" s="30"/>
      <c r="AC485" s="30"/>
      <c r="AD485" s="30"/>
      <c r="AE485" s="30"/>
      <c r="AR485" s="171" t="s">
        <v>193</v>
      </c>
      <c r="AT485" s="171" t="s">
        <v>124</v>
      </c>
      <c r="AU485" s="171" t="s">
        <v>85</v>
      </c>
      <c r="AY485" s="17" t="s">
        <v>122</v>
      </c>
      <c r="BE485" s="172">
        <f>IF(N485="základní",J485,0)</f>
        <v>6300</v>
      </c>
      <c r="BF485" s="172">
        <f>IF(N485="snížená",J485,0)</f>
        <v>0</v>
      </c>
      <c r="BG485" s="172">
        <f>IF(N485="zákl. přenesená",J485,0)</f>
        <v>0</v>
      </c>
      <c r="BH485" s="172">
        <f>IF(N485="sníž. přenesená",J485,0)</f>
        <v>0</v>
      </c>
      <c r="BI485" s="172">
        <f>IF(N485="nulová",J485,0)</f>
        <v>0</v>
      </c>
      <c r="BJ485" s="17" t="s">
        <v>19</v>
      </c>
      <c r="BK485" s="172">
        <f>ROUND(I485*H485,2)</f>
        <v>6300</v>
      </c>
      <c r="BL485" s="17" t="s">
        <v>193</v>
      </c>
      <c r="BM485" s="171" t="s">
        <v>703</v>
      </c>
    </row>
    <row r="486" s="13" customFormat="1">
      <c r="A486" s="13"/>
      <c r="B486" s="173"/>
      <c r="C486" s="13"/>
      <c r="D486" s="174" t="s">
        <v>130</v>
      </c>
      <c r="E486" s="175" t="s">
        <v>1</v>
      </c>
      <c r="F486" s="176" t="s">
        <v>704</v>
      </c>
      <c r="G486" s="13"/>
      <c r="H486" s="177">
        <v>2</v>
      </c>
      <c r="I486" s="13"/>
      <c r="J486" s="13"/>
      <c r="K486" s="13"/>
      <c r="L486" s="173"/>
      <c r="M486" s="178"/>
      <c r="N486" s="179"/>
      <c r="O486" s="179"/>
      <c r="P486" s="179"/>
      <c r="Q486" s="179"/>
      <c r="R486" s="179"/>
      <c r="S486" s="179"/>
      <c r="T486" s="180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175" t="s">
        <v>130</v>
      </c>
      <c r="AU486" s="175" t="s">
        <v>85</v>
      </c>
      <c r="AV486" s="13" t="s">
        <v>85</v>
      </c>
      <c r="AW486" s="13" t="s">
        <v>32</v>
      </c>
      <c r="AX486" s="13" t="s">
        <v>76</v>
      </c>
      <c r="AY486" s="175" t="s">
        <v>122</v>
      </c>
    </row>
    <row r="487" s="14" customFormat="1">
      <c r="A487" s="14"/>
      <c r="B487" s="181"/>
      <c r="C487" s="14"/>
      <c r="D487" s="174" t="s">
        <v>130</v>
      </c>
      <c r="E487" s="182" t="s">
        <v>1</v>
      </c>
      <c r="F487" s="183" t="s">
        <v>133</v>
      </c>
      <c r="G487" s="14"/>
      <c r="H487" s="184">
        <v>2</v>
      </c>
      <c r="I487" s="14"/>
      <c r="J487" s="14"/>
      <c r="K487" s="14"/>
      <c r="L487" s="181"/>
      <c r="M487" s="185"/>
      <c r="N487" s="186"/>
      <c r="O487" s="186"/>
      <c r="P487" s="186"/>
      <c r="Q487" s="186"/>
      <c r="R487" s="186"/>
      <c r="S487" s="186"/>
      <c r="T487" s="187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182" t="s">
        <v>130</v>
      </c>
      <c r="AU487" s="182" t="s">
        <v>85</v>
      </c>
      <c r="AV487" s="14" t="s">
        <v>128</v>
      </c>
      <c r="AW487" s="14" t="s">
        <v>32</v>
      </c>
      <c r="AX487" s="14" t="s">
        <v>19</v>
      </c>
      <c r="AY487" s="182" t="s">
        <v>122</v>
      </c>
    </row>
    <row r="488" s="2" customFormat="1" ht="21.75" customHeight="1">
      <c r="A488" s="30"/>
      <c r="B488" s="159"/>
      <c r="C488" s="160" t="s">
        <v>705</v>
      </c>
      <c r="D488" s="160" t="s">
        <v>124</v>
      </c>
      <c r="E488" s="161" t="s">
        <v>706</v>
      </c>
      <c r="F488" s="162" t="s">
        <v>707</v>
      </c>
      <c r="G488" s="163" t="s">
        <v>450</v>
      </c>
      <c r="H488" s="164">
        <v>2</v>
      </c>
      <c r="I488" s="165">
        <v>1270</v>
      </c>
      <c r="J488" s="165">
        <f>ROUND(I488*H488,2)</f>
        <v>2540</v>
      </c>
      <c r="K488" s="166"/>
      <c r="L488" s="31"/>
      <c r="M488" s="167" t="s">
        <v>1</v>
      </c>
      <c r="N488" s="168" t="s">
        <v>41</v>
      </c>
      <c r="O488" s="169">
        <v>0.25</v>
      </c>
      <c r="P488" s="169">
        <f>O488*H488</f>
        <v>0.5</v>
      </c>
      <c r="Q488" s="169">
        <v>0.0011000000000000001</v>
      </c>
      <c r="R488" s="169">
        <f>Q488*H488</f>
        <v>0.0022000000000000001</v>
      </c>
      <c r="S488" s="169">
        <v>0</v>
      </c>
      <c r="T488" s="170">
        <f>S488*H488</f>
        <v>0</v>
      </c>
      <c r="U488" s="30"/>
      <c r="V488" s="30"/>
      <c r="W488" s="30"/>
      <c r="X488" s="30"/>
      <c r="Y488" s="30"/>
      <c r="Z488" s="30"/>
      <c r="AA488" s="30"/>
      <c r="AB488" s="30"/>
      <c r="AC488" s="30"/>
      <c r="AD488" s="30"/>
      <c r="AE488" s="30"/>
      <c r="AR488" s="171" t="s">
        <v>193</v>
      </c>
      <c r="AT488" s="171" t="s">
        <v>124</v>
      </c>
      <c r="AU488" s="171" t="s">
        <v>85</v>
      </c>
      <c r="AY488" s="17" t="s">
        <v>122</v>
      </c>
      <c r="BE488" s="172">
        <f>IF(N488="základní",J488,0)</f>
        <v>2540</v>
      </c>
      <c r="BF488" s="172">
        <f>IF(N488="snížená",J488,0)</f>
        <v>0</v>
      </c>
      <c r="BG488" s="172">
        <f>IF(N488="zákl. přenesená",J488,0)</f>
        <v>0</v>
      </c>
      <c r="BH488" s="172">
        <f>IF(N488="sníž. přenesená",J488,0)</f>
        <v>0</v>
      </c>
      <c r="BI488" s="172">
        <f>IF(N488="nulová",J488,0)</f>
        <v>0</v>
      </c>
      <c r="BJ488" s="17" t="s">
        <v>19</v>
      </c>
      <c r="BK488" s="172">
        <f>ROUND(I488*H488,2)</f>
        <v>2540</v>
      </c>
      <c r="BL488" s="17" t="s">
        <v>193</v>
      </c>
      <c r="BM488" s="171" t="s">
        <v>708</v>
      </c>
    </row>
    <row r="489" s="13" customFormat="1">
      <c r="A489" s="13"/>
      <c r="B489" s="173"/>
      <c r="C489" s="13"/>
      <c r="D489" s="174" t="s">
        <v>130</v>
      </c>
      <c r="E489" s="175" t="s">
        <v>1</v>
      </c>
      <c r="F489" s="176" t="s">
        <v>704</v>
      </c>
      <c r="G489" s="13"/>
      <c r="H489" s="177">
        <v>2</v>
      </c>
      <c r="I489" s="13"/>
      <c r="J489" s="13"/>
      <c r="K489" s="13"/>
      <c r="L489" s="173"/>
      <c r="M489" s="178"/>
      <c r="N489" s="179"/>
      <c r="O489" s="179"/>
      <c r="P489" s="179"/>
      <c r="Q489" s="179"/>
      <c r="R489" s="179"/>
      <c r="S489" s="179"/>
      <c r="T489" s="180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175" t="s">
        <v>130</v>
      </c>
      <c r="AU489" s="175" t="s">
        <v>85</v>
      </c>
      <c r="AV489" s="13" t="s">
        <v>85</v>
      </c>
      <c r="AW489" s="13" t="s">
        <v>32</v>
      </c>
      <c r="AX489" s="13" t="s">
        <v>76</v>
      </c>
      <c r="AY489" s="175" t="s">
        <v>122</v>
      </c>
    </row>
    <row r="490" s="14" customFormat="1">
      <c r="A490" s="14"/>
      <c r="B490" s="181"/>
      <c r="C490" s="14"/>
      <c r="D490" s="174" t="s">
        <v>130</v>
      </c>
      <c r="E490" s="182" t="s">
        <v>1</v>
      </c>
      <c r="F490" s="183" t="s">
        <v>133</v>
      </c>
      <c r="G490" s="14"/>
      <c r="H490" s="184">
        <v>2</v>
      </c>
      <c r="I490" s="14"/>
      <c r="J490" s="14"/>
      <c r="K490" s="14"/>
      <c r="L490" s="181"/>
      <c r="M490" s="185"/>
      <c r="N490" s="186"/>
      <c r="O490" s="186"/>
      <c r="P490" s="186"/>
      <c r="Q490" s="186"/>
      <c r="R490" s="186"/>
      <c r="S490" s="186"/>
      <c r="T490" s="187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182" t="s">
        <v>130</v>
      </c>
      <c r="AU490" s="182" t="s">
        <v>85</v>
      </c>
      <c r="AV490" s="14" t="s">
        <v>128</v>
      </c>
      <c r="AW490" s="14" t="s">
        <v>32</v>
      </c>
      <c r="AX490" s="14" t="s">
        <v>19</v>
      </c>
      <c r="AY490" s="182" t="s">
        <v>122</v>
      </c>
    </row>
    <row r="491" s="2" customFormat="1" ht="21.75" customHeight="1">
      <c r="A491" s="30"/>
      <c r="B491" s="159"/>
      <c r="C491" s="160" t="s">
        <v>709</v>
      </c>
      <c r="D491" s="160" t="s">
        <v>124</v>
      </c>
      <c r="E491" s="161" t="s">
        <v>710</v>
      </c>
      <c r="F491" s="162" t="s">
        <v>711</v>
      </c>
      <c r="G491" s="163" t="s">
        <v>450</v>
      </c>
      <c r="H491" s="164">
        <v>2</v>
      </c>
      <c r="I491" s="165">
        <v>2720</v>
      </c>
      <c r="J491" s="165">
        <f>ROUND(I491*H491,2)</f>
        <v>5440</v>
      </c>
      <c r="K491" s="166"/>
      <c r="L491" s="31"/>
      <c r="M491" s="167" t="s">
        <v>1</v>
      </c>
      <c r="N491" s="168" t="s">
        <v>41</v>
      </c>
      <c r="O491" s="169">
        <v>0.34000000000000002</v>
      </c>
      <c r="P491" s="169">
        <f>O491*H491</f>
        <v>0.68000000000000005</v>
      </c>
      <c r="Q491" s="169">
        <v>0.0030000000000000001</v>
      </c>
      <c r="R491" s="169">
        <f>Q491*H491</f>
        <v>0.0060000000000000001</v>
      </c>
      <c r="S491" s="169">
        <v>0</v>
      </c>
      <c r="T491" s="170">
        <f>S491*H491</f>
        <v>0</v>
      </c>
      <c r="U491" s="30"/>
      <c r="V491" s="30"/>
      <c r="W491" s="30"/>
      <c r="X491" s="30"/>
      <c r="Y491" s="30"/>
      <c r="Z491" s="30"/>
      <c r="AA491" s="30"/>
      <c r="AB491" s="30"/>
      <c r="AC491" s="30"/>
      <c r="AD491" s="30"/>
      <c r="AE491" s="30"/>
      <c r="AR491" s="171" t="s">
        <v>193</v>
      </c>
      <c r="AT491" s="171" t="s">
        <v>124</v>
      </c>
      <c r="AU491" s="171" t="s">
        <v>85</v>
      </c>
      <c r="AY491" s="17" t="s">
        <v>122</v>
      </c>
      <c r="BE491" s="172">
        <f>IF(N491="základní",J491,0)</f>
        <v>5440</v>
      </c>
      <c r="BF491" s="172">
        <f>IF(N491="snížená",J491,0)</f>
        <v>0</v>
      </c>
      <c r="BG491" s="172">
        <f>IF(N491="zákl. přenesená",J491,0)</f>
        <v>0</v>
      </c>
      <c r="BH491" s="172">
        <f>IF(N491="sníž. přenesená",J491,0)</f>
        <v>0</v>
      </c>
      <c r="BI491" s="172">
        <f>IF(N491="nulová",J491,0)</f>
        <v>0</v>
      </c>
      <c r="BJ491" s="17" t="s">
        <v>19</v>
      </c>
      <c r="BK491" s="172">
        <f>ROUND(I491*H491,2)</f>
        <v>5440</v>
      </c>
      <c r="BL491" s="17" t="s">
        <v>193</v>
      </c>
      <c r="BM491" s="171" t="s">
        <v>712</v>
      </c>
    </row>
    <row r="492" s="13" customFormat="1">
      <c r="A492" s="13"/>
      <c r="B492" s="173"/>
      <c r="C492" s="13"/>
      <c r="D492" s="174" t="s">
        <v>130</v>
      </c>
      <c r="E492" s="175" t="s">
        <v>1</v>
      </c>
      <c r="F492" s="176" t="s">
        <v>704</v>
      </c>
      <c r="G492" s="13"/>
      <c r="H492" s="177">
        <v>2</v>
      </c>
      <c r="I492" s="13"/>
      <c r="J492" s="13"/>
      <c r="K492" s="13"/>
      <c r="L492" s="173"/>
      <c r="M492" s="178"/>
      <c r="N492" s="179"/>
      <c r="O492" s="179"/>
      <c r="P492" s="179"/>
      <c r="Q492" s="179"/>
      <c r="R492" s="179"/>
      <c r="S492" s="179"/>
      <c r="T492" s="180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175" t="s">
        <v>130</v>
      </c>
      <c r="AU492" s="175" t="s">
        <v>85</v>
      </c>
      <c r="AV492" s="13" t="s">
        <v>85</v>
      </c>
      <c r="AW492" s="13" t="s">
        <v>32</v>
      </c>
      <c r="AX492" s="13" t="s">
        <v>76</v>
      </c>
      <c r="AY492" s="175" t="s">
        <v>122</v>
      </c>
    </row>
    <row r="493" s="14" customFormat="1">
      <c r="A493" s="14"/>
      <c r="B493" s="181"/>
      <c r="C493" s="14"/>
      <c r="D493" s="174" t="s">
        <v>130</v>
      </c>
      <c r="E493" s="182" t="s">
        <v>1</v>
      </c>
      <c r="F493" s="183" t="s">
        <v>133</v>
      </c>
      <c r="G493" s="14"/>
      <c r="H493" s="184">
        <v>2</v>
      </c>
      <c r="I493" s="14"/>
      <c r="J493" s="14"/>
      <c r="K493" s="14"/>
      <c r="L493" s="181"/>
      <c r="M493" s="185"/>
      <c r="N493" s="186"/>
      <c r="O493" s="186"/>
      <c r="P493" s="186"/>
      <c r="Q493" s="186"/>
      <c r="R493" s="186"/>
      <c r="S493" s="186"/>
      <c r="T493" s="187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182" t="s">
        <v>130</v>
      </c>
      <c r="AU493" s="182" t="s">
        <v>85</v>
      </c>
      <c r="AV493" s="14" t="s">
        <v>128</v>
      </c>
      <c r="AW493" s="14" t="s">
        <v>32</v>
      </c>
      <c r="AX493" s="14" t="s">
        <v>19</v>
      </c>
      <c r="AY493" s="182" t="s">
        <v>122</v>
      </c>
    </row>
    <row r="494" s="2" customFormat="1" ht="21.75" customHeight="1">
      <c r="A494" s="30"/>
      <c r="B494" s="159"/>
      <c r="C494" s="160" t="s">
        <v>713</v>
      </c>
      <c r="D494" s="160" t="s">
        <v>124</v>
      </c>
      <c r="E494" s="161" t="s">
        <v>714</v>
      </c>
      <c r="F494" s="162" t="s">
        <v>715</v>
      </c>
      <c r="G494" s="163" t="s">
        <v>450</v>
      </c>
      <c r="H494" s="164">
        <v>11</v>
      </c>
      <c r="I494" s="165">
        <v>8260</v>
      </c>
      <c r="J494" s="165">
        <f>ROUND(I494*H494,2)</f>
        <v>90860</v>
      </c>
      <c r="K494" s="166"/>
      <c r="L494" s="31"/>
      <c r="M494" s="167" t="s">
        <v>1</v>
      </c>
      <c r="N494" s="168" t="s">
        <v>41</v>
      </c>
      <c r="O494" s="169">
        <v>2.4620000000000002</v>
      </c>
      <c r="P494" s="169">
        <f>O494*H494</f>
        <v>27.082000000000001</v>
      </c>
      <c r="Q494" s="169">
        <v>0.019990000000000001</v>
      </c>
      <c r="R494" s="169">
        <f>Q494*H494</f>
        <v>0.21989</v>
      </c>
      <c r="S494" s="169">
        <v>0</v>
      </c>
      <c r="T494" s="170">
        <f>S494*H494</f>
        <v>0</v>
      </c>
      <c r="U494" s="30"/>
      <c r="V494" s="30"/>
      <c r="W494" s="30"/>
      <c r="X494" s="30"/>
      <c r="Y494" s="30"/>
      <c r="Z494" s="30"/>
      <c r="AA494" s="30"/>
      <c r="AB494" s="30"/>
      <c r="AC494" s="30"/>
      <c r="AD494" s="30"/>
      <c r="AE494" s="30"/>
      <c r="AR494" s="171" t="s">
        <v>193</v>
      </c>
      <c r="AT494" s="171" t="s">
        <v>124</v>
      </c>
      <c r="AU494" s="171" t="s">
        <v>85</v>
      </c>
      <c r="AY494" s="17" t="s">
        <v>122</v>
      </c>
      <c r="BE494" s="172">
        <f>IF(N494="základní",J494,0)</f>
        <v>90860</v>
      </c>
      <c r="BF494" s="172">
        <f>IF(N494="snížená",J494,0)</f>
        <v>0</v>
      </c>
      <c r="BG494" s="172">
        <f>IF(N494="zákl. přenesená",J494,0)</f>
        <v>0</v>
      </c>
      <c r="BH494" s="172">
        <f>IF(N494="sníž. přenesená",J494,0)</f>
        <v>0</v>
      </c>
      <c r="BI494" s="172">
        <f>IF(N494="nulová",J494,0)</f>
        <v>0</v>
      </c>
      <c r="BJ494" s="17" t="s">
        <v>19</v>
      </c>
      <c r="BK494" s="172">
        <f>ROUND(I494*H494,2)</f>
        <v>90860</v>
      </c>
      <c r="BL494" s="17" t="s">
        <v>193</v>
      </c>
      <c r="BM494" s="171" t="s">
        <v>716</v>
      </c>
    </row>
    <row r="495" s="13" customFormat="1">
      <c r="A495" s="13"/>
      <c r="B495" s="173"/>
      <c r="C495" s="13"/>
      <c r="D495" s="174" t="s">
        <v>130</v>
      </c>
      <c r="E495" s="175" t="s">
        <v>1</v>
      </c>
      <c r="F495" s="176" t="s">
        <v>717</v>
      </c>
      <c r="G495" s="13"/>
      <c r="H495" s="177">
        <v>11</v>
      </c>
      <c r="I495" s="13"/>
      <c r="J495" s="13"/>
      <c r="K495" s="13"/>
      <c r="L495" s="173"/>
      <c r="M495" s="178"/>
      <c r="N495" s="179"/>
      <c r="O495" s="179"/>
      <c r="P495" s="179"/>
      <c r="Q495" s="179"/>
      <c r="R495" s="179"/>
      <c r="S495" s="179"/>
      <c r="T495" s="180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175" t="s">
        <v>130</v>
      </c>
      <c r="AU495" s="175" t="s">
        <v>85</v>
      </c>
      <c r="AV495" s="13" t="s">
        <v>85</v>
      </c>
      <c r="AW495" s="13" t="s">
        <v>32</v>
      </c>
      <c r="AX495" s="13" t="s">
        <v>76</v>
      </c>
      <c r="AY495" s="175" t="s">
        <v>122</v>
      </c>
    </row>
    <row r="496" s="14" customFormat="1">
      <c r="A496" s="14"/>
      <c r="B496" s="181"/>
      <c r="C496" s="14"/>
      <c r="D496" s="174" t="s">
        <v>130</v>
      </c>
      <c r="E496" s="182" t="s">
        <v>1</v>
      </c>
      <c r="F496" s="183" t="s">
        <v>133</v>
      </c>
      <c r="G496" s="14"/>
      <c r="H496" s="184">
        <v>11</v>
      </c>
      <c r="I496" s="14"/>
      <c r="J496" s="14"/>
      <c r="K496" s="14"/>
      <c r="L496" s="181"/>
      <c r="M496" s="185"/>
      <c r="N496" s="186"/>
      <c r="O496" s="186"/>
      <c r="P496" s="186"/>
      <c r="Q496" s="186"/>
      <c r="R496" s="186"/>
      <c r="S496" s="186"/>
      <c r="T496" s="187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182" t="s">
        <v>130</v>
      </c>
      <c r="AU496" s="182" t="s">
        <v>85</v>
      </c>
      <c r="AV496" s="14" t="s">
        <v>128</v>
      </c>
      <c r="AW496" s="14" t="s">
        <v>32</v>
      </c>
      <c r="AX496" s="14" t="s">
        <v>19</v>
      </c>
      <c r="AY496" s="182" t="s">
        <v>122</v>
      </c>
    </row>
    <row r="497" s="2" customFormat="1" ht="21.75" customHeight="1">
      <c r="A497" s="30"/>
      <c r="B497" s="159"/>
      <c r="C497" s="160" t="s">
        <v>718</v>
      </c>
      <c r="D497" s="160" t="s">
        <v>124</v>
      </c>
      <c r="E497" s="161" t="s">
        <v>719</v>
      </c>
      <c r="F497" s="162" t="s">
        <v>720</v>
      </c>
      <c r="G497" s="163" t="s">
        <v>450</v>
      </c>
      <c r="H497" s="164">
        <v>11</v>
      </c>
      <c r="I497" s="165">
        <v>1870</v>
      </c>
      <c r="J497" s="165">
        <f>ROUND(I497*H497,2)</f>
        <v>20570</v>
      </c>
      <c r="K497" s="166"/>
      <c r="L497" s="31"/>
      <c r="M497" s="167" t="s">
        <v>1</v>
      </c>
      <c r="N497" s="168" t="s">
        <v>41</v>
      </c>
      <c r="O497" s="169">
        <v>0.40000000000000002</v>
      </c>
      <c r="P497" s="169">
        <f>O497*H497</f>
        <v>4.4000000000000004</v>
      </c>
      <c r="Q497" s="169">
        <v>0.0019599999999999999</v>
      </c>
      <c r="R497" s="169">
        <f>Q497*H497</f>
        <v>0.021559999999999999</v>
      </c>
      <c r="S497" s="169">
        <v>0</v>
      </c>
      <c r="T497" s="170">
        <f>S497*H497</f>
        <v>0</v>
      </c>
      <c r="U497" s="30"/>
      <c r="V497" s="30"/>
      <c r="W497" s="30"/>
      <c r="X497" s="30"/>
      <c r="Y497" s="30"/>
      <c r="Z497" s="30"/>
      <c r="AA497" s="30"/>
      <c r="AB497" s="30"/>
      <c r="AC497" s="30"/>
      <c r="AD497" s="30"/>
      <c r="AE497" s="30"/>
      <c r="AR497" s="171" t="s">
        <v>193</v>
      </c>
      <c r="AT497" s="171" t="s">
        <v>124</v>
      </c>
      <c r="AU497" s="171" t="s">
        <v>85</v>
      </c>
      <c r="AY497" s="17" t="s">
        <v>122</v>
      </c>
      <c r="BE497" s="172">
        <f>IF(N497="základní",J497,0)</f>
        <v>20570</v>
      </c>
      <c r="BF497" s="172">
        <f>IF(N497="snížená",J497,0)</f>
        <v>0</v>
      </c>
      <c r="BG497" s="172">
        <f>IF(N497="zákl. přenesená",J497,0)</f>
        <v>0</v>
      </c>
      <c r="BH497" s="172">
        <f>IF(N497="sníž. přenesená",J497,0)</f>
        <v>0</v>
      </c>
      <c r="BI497" s="172">
        <f>IF(N497="nulová",J497,0)</f>
        <v>0</v>
      </c>
      <c r="BJ497" s="17" t="s">
        <v>19</v>
      </c>
      <c r="BK497" s="172">
        <f>ROUND(I497*H497,2)</f>
        <v>20570</v>
      </c>
      <c r="BL497" s="17" t="s">
        <v>193</v>
      </c>
      <c r="BM497" s="171" t="s">
        <v>721</v>
      </c>
    </row>
    <row r="498" s="13" customFormat="1">
      <c r="A498" s="13"/>
      <c r="B498" s="173"/>
      <c r="C498" s="13"/>
      <c r="D498" s="174" t="s">
        <v>130</v>
      </c>
      <c r="E498" s="175" t="s">
        <v>1</v>
      </c>
      <c r="F498" s="176" t="s">
        <v>717</v>
      </c>
      <c r="G498" s="13"/>
      <c r="H498" s="177">
        <v>11</v>
      </c>
      <c r="I498" s="13"/>
      <c r="J498" s="13"/>
      <c r="K498" s="13"/>
      <c r="L498" s="173"/>
      <c r="M498" s="178"/>
      <c r="N498" s="179"/>
      <c r="O498" s="179"/>
      <c r="P498" s="179"/>
      <c r="Q498" s="179"/>
      <c r="R498" s="179"/>
      <c r="S498" s="179"/>
      <c r="T498" s="180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175" t="s">
        <v>130</v>
      </c>
      <c r="AU498" s="175" t="s">
        <v>85</v>
      </c>
      <c r="AV498" s="13" t="s">
        <v>85</v>
      </c>
      <c r="AW498" s="13" t="s">
        <v>32</v>
      </c>
      <c r="AX498" s="13" t="s">
        <v>76</v>
      </c>
      <c r="AY498" s="175" t="s">
        <v>122</v>
      </c>
    </row>
    <row r="499" s="14" customFormat="1">
      <c r="A499" s="14"/>
      <c r="B499" s="181"/>
      <c r="C499" s="14"/>
      <c r="D499" s="174" t="s">
        <v>130</v>
      </c>
      <c r="E499" s="182" t="s">
        <v>1</v>
      </c>
      <c r="F499" s="183" t="s">
        <v>133</v>
      </c>
      <c r="G499" s="14"/>
      <c r="H499" s="184">
        <v>11</v>
      </c>
      <c r="I499" s="14"/>
      <c r="J499" s="14"/>
      <c r="K499" s="14"/>
      <c r="L499" s="181"/>
      <c r="M499" s="185"/>
      <c r="N499" s="186"/>
      <c r="O499" s="186"/>
      <c r="P499" s="186"/>
      <c r="Q499" s="186"/>
      <c r="R499" s="186"/>
      <c r="S499" s="186"/>
      <c r="T499" s="187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182" t="s">
        <v>130</v>
      </c>
      <c r="AU499" s="182" t="s">
        <v>85</v>
      </c>
      <c r="AV499" s="14" t="s">
        <v>128</v>
      </c>
      <c r="AW499" s="14" t="s">
        <v>32</v>
      </c>
      <c r="AX499" s="14" t="s">
        <v>19</v>
      </c>
      <c r="AY499" s="182" t="s">
        <v>122</v>
      </c>
    </row>
    <row r="500" s="2" customFormat="1" ht="21.75" customHeight="1">
      <c r="A500" s="30"/>
      <c r="B500" s="159"/>
      <c r="C500" s="160" t="s">
        <v>722</v>
      </c>
      <c r="D500" s="160" t="s">
        <v>124</v>
      </c>
      <c r="E500" s="161" t="s">
        <v>723</v>
      </c>
      <c r="F500" s="162" t="s">
        <v>724</v>
      </c>
      <c r="G500" s="163" t="s">
        <v>256</v>
      </c>
      <c r="H500" s="164">
        <v>11</v>
      </c>
      <c r="I500" s="165">
        <v>1040</v>
      </c>
      <c r="J500" s="165">
        <f>ROUND(I500*H500,2)</f>
        <v>11440</v>
      </c>
      <c r="K500" s="166"/>
      <c r="L500" s="31"/>
      <c r="M500" s="167" t="s">
        <v>1</v>
      </c>
      <c r="N500" s="168" t="s">
        <v>41</v>
      </c>
      <c r="O500" s="169">
        <v>0.33900000000000002</v>
      </c>
      <c r="P500" s="169">
        <f>O500*H500</f>
        <v>3.7290000000000001</v>
      </c>
      <c r="Q500" s="169">
        <v>0.00073999999999999999</v>
      </c>
      <c r="R500" s="169">
        <f>Q500*H500</f>
        <v>0.0081399999999999997</v>
      </c>
      <c r="S500" s="169">
        <v>0</v>
      </c>
      <c r="T500" s="170">
        <f>S500*H500</f>
        <v>0</v>
      </c>
      <c r="U500" s="30"/>
      <c r="V500" s="30"/>
      <c r="W500" s="30"/>
      <c r="X500" s="30"/>
      <c r="Y500" s="30"/>
      <c r="Z500" s="30"/>
      <c r="AA500" s="30"/>
      <c r="AB500" s="30"/>
      <c r="AC500" s="30"/>
      <c r="AD500" s="30"/>
      <c r="AE500" s="30"/>
      <c r="AR500" s="171" t="s">
        <v>193</v>
      </c>
      <c r="AT500" s="171" t="s">
        <v>124</v>
      </c>
      <c r="AU500" s="171" t="s">
        <v>85</v>
      </c>
      <c r="AY500" s="17" t="s">
        <v>122</v>
      </c>
      <c r="BE500" s="172">
        <f>IF(N500="základní",J500,0)</f>
        <v>11440</v>
      </c>
      <c r="BF500" s="172">
        <f>IF(N500="snížená",J500,0)</f>
        <v>0</v>
      </c>
      <c r="BG500" s="172">
        <f>IF(N500="zákl. přenesená",J500,0)</f>
        <v>0</v>
      </c>
      <c r="BH500" s="172">
        <f>IF(N500="sníž. přenesená",J500,0)</f>
        <v>0</v>
      </c>
      <c r="BI500" s="172">
        <f>IF(N500="nulová",J500,0)</f>
        <v>0</v>
      </c>
      <c r="BJ500" s="17" t="s">
        <v>19</v>
      </c>
      <c r="BK500" s="172">
        <f>ROUND(I500*H500,2)</f>
        <v>11440</v>
      </c>
      <c r="BL500" s="17" t="s">
        <v>193</v>
      </c>
      <c r="BM500" s="171" t="s">
        <v>725</v>
      </c>
    </row>
    <row r="501" s="13" customFormat="1">
      <c r="A501" s="13"/>
      <c r="B501" s="173"/>
      <c r="C501" s="13"/>
      <c r="D501" s="174" t="s">
        <v>130</v>
      </c>
      <c r="E501" s="175" t="s">
        <v>1</v>
      </c>
      <c r="F501" s="176" t="s">
        <v>717</v>
      </c>
      <c r="G501" s="13"/>
      <c r="H501" s="177">
        <v>11</v>
      </c>
      <c r="I501" s="13"/>
      <c r="J501" s="13"/>
      <c r="K501" s="13"/>
      <c r="L501" s="173"/>
      <c r="M501" s="178"/>
      <c r="N501" s="179"/>
      <c r="O501" s="179"/>
      <c r="P501" s="179"/>
      <c r="Q501" s="179"/>
      <c r="R501" s="179"/>
      <c r="S501" s="179"/>
      <c r="T501" s="180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175" t="s">
        <v>130</v>
      </c>
      <c r="AU501" s="175" t="s">
        <v>85</v>
      </c>
      <c r="AV501" s="13" t="s">
        <v>85</v>
      </c>
      <c r="AW501" s="13" t="s">
        <v>32</v>
      </c>
      <c r="AX501" s="13" t="s">
        <v>76</v>
      </c>
      <c r="AY501" s="175" t="s">
        <v>122</v>
      </c>
    </row>
    <row r="502" s="14" customFormat="1">
      <c r="A502" s="14"/>
      <c r="B502" s="181"/>
      <c r="C502" s="14"/>
      <c r="D502" s="174" t="s">
        <v>130</v>
      </c>
      <c r="E502" s="182" t="s">
        <v>1</v>
      </c>
      <c r="F502" s="183" t="s">
        <v>133</v>
      </c>
      <c r="G502" s="14"/>
      <c r="H502" s="184">
        <v>11</v>
      </c>
      <c r="I502" s="14"/>
      <c r="J502" s="14"/>
      <c r="K502" s="14"/>
      <c r="L502" s="181"/>
      <c r="M502" s="185"/>
      <c r="N502" s="186"/>
      <c r="O502" s="186"/>
      <c r="P502" s="186"/>
      <c r="Q502" s="186"/>
      <c r="R502" s="186"/>
      <c r="S502" s="186"/>
      <c r="T502" s="187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182" t="s">
        <v>130</v>
      </c>
      <c r="AU502" s="182" t="s">
        <v>85</v>
      </c>
      <c r="AV502" s="14" t="s">
        <v>128</v>
      </c>
      <c r="AW502" s="14" t="s">
        <v>32</v>
      </c>
      <c r="AX502" s="14" t="s">
        <v>19</v>
      </c>
      <c r="AY502" s="182" t="s">
        <v>122</v>
      </c>
    </row>
    <row r="503" s="2" customFormat="1" ht="21.75" customHeight="1">
      <c r="A503" s="30"/>
      <c r="B503" s="159"/>
      <c r="C503" s="160" t="s">
        <v>726</v>
      </c>
      <c r="D503" s="160" t="s">
        <v>124</v>
      </c>
      <c r="E503" s="161" t="s">
        <v>727</v>
      </c>
      <c r="F503" s="162" t="s">
        <v>728</v>
      </c>
      <c r="G503" s="163" t="s">
        <v>450</v>
      </c>
      <c r="H503" s="164">
        <v>1</v>
      </c>
      <c r="I503" s="165">
        <v>4330</v>
      </c>
      <c r="J503" s="165">
        <f>ROUND(I503*H503,2)</f>
        <v>4330</v>
      </c>
      <c r="K503" s="166"/>
      <c r="L503" s="31"/>
      <c r="M503" s="167" t="s">
        <v>1</v>
      </c>
      <c r="N503" s="168" t="s">
        <v>41</v>
      </c>
      <c r="O503" s="169">
        <v>1.5</v>
      </c>
      <c r="P503" s="169">
        <f>O503*H503</f>
        <v>1.5</v>
      </c>
      <c r="Q503" s="169">
        <v>0.0147</v>
      </c>
      <c r="R503" s="169">
        <f>Q503*H503</f>
        <v>0.0147</v>
      </c>
      <c r="S503" s="169">
        <v>0</v>
      </c>
      <c r="T503" s="170">
        <f>S503*H503</f>
        <v>0</v>
      </c>
      <c r="U503" s="30"/>
      <c r="V503" s="30"/>
      <c r="W503" s="30"/>
      <c r="X503" s="30"/>
      <c r="Y503" s="30"/>
      <c r="Z503" s="30"/>
      <c r="AA503" s="30"/>
      <c r="AB503" s="30"/>
      <c r="AC503" s="30"/>
      <c r="AD503" s="30"/>
      <c r="AE503" s="30"/>
      <c r="AR503" s="171" t="s">
        <v>193</v>
      </c>
      <c r="AT503" s="171" t="s">
        <v>124</v>
      </c>
      <c r="AU503" s="171" t="s">
        <v>85</v>
      </c>
      <c r="AY503" s="17" t="s">
        <v>122</v>
      </c>
      <c r="BE503" s="172">
        <f>IF(N503="základní",J503,0)</f>
        <v>4330</v>
      </c>
      <c r="BF503" s="172">
        <f>IF(N503="snížená",J503,0)</f>
        <v>0</v>
      </c>
      <c r="BG503" s="172">
        <f>IF(N503="zákl. přenesená",J503,0)</f>
        <v>0</v>
      </c>
      <c r="BH503" s="172">
        <f>IF(N503="sníž. přenesená",J503,0)</f>
        <v>0</v>
      </c>
      <c r="BI503" s="172">
        <f>IF(N503="nulová",J503,0)</f>
        <v>0</v>
      </c>
      <c r="BJ503" s="17" t="s">
        <v>19</v>
      </c>
      <c r="BK503" s="172">
        <f>ROUND(I503*H503,2)</f>
        <v>4330</v>
      </c>
      <c r="BL503" s="17" t="s">
        <v>193</v>
      </c>
      <c r="BM503" s="171" t="s">
        <v>729</v>
      </c>
    </row>
    <row r="504" s="13" customFormat="1">
      <c r="A504" s="13"/>
      <c r="B504" s="173"/>
      <c r="C504" s="13"/>
      <c r="D504" s="174" t="s">
        <v>130</v>
      </c>
      <c r="E504" s="175" t="s">
        <v>1</v>
      </c>
      <c r="F504" s="176" t="s">
        <v>730</v>
      </c>
      <c r="G504" s="13"/>
      <c r="H504" s="177">
        <v>1</v>
      </c>
      <c r="I504" s="13"/>
      <c r="J504" s="13"/>
      <c r="K504" s="13"/>
      <c r="L504" s="173"/>
      <c r="M504" s="178"/>
      <c r="N504" s="179"/>
      <c r="O504" s="179"/>
      <c r="P504" s="179"/>
      <c r="Q504" s="179"/>
      <c r="R504" s="179"/>
      <c r="S504" s="179"/>
      <c r="T504" s="180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175" t="s">
        <v>130</v>
      </c>
      <c r="AU504" s="175" t="s">
        <v>85</v>
      </c>
      <c r="AV504" s="13" t="s">
        <v>85</v>
      </c>
      <c r="AW504" s="13" t="s">
        <v>32</v>
      </c>
      <c r="AX504" s="13" t="s">
        <v>76</v>
      </c>
      <c r="AY504" s="175" t="s">
        <v>122</v>
      </c>
    </row>
    <row r="505" s="14" customFormat="1">
      <c r="A505" s="14"/>
      <c r="B505" s="181"/>
      <c r="C505" s="14"/>
      <c r="D505" s="174" t="s">
        <v>130</v>
      </c>
      <c r="E505" s="182" t="s">
        <v>1</v>
      </c>
      <c r="F505" s="183" t="s">
        <v>133</v>
      </c>
      <c r="G505" s="14"/>
      <c r="H505" s="184">
        <v>1</v>
      </c>
      <c r="I505" s="14"/>
      <c r="J505" s="14"/>
      <c r="K505" s="14"/>
      <c r="L505" s="181"/>
      <c r="M505" s="185"/>
      <c r="N505" s="186"/>
      <c r="O505" s="186"/>
      <c r="P505" s="186"/>
      <c r="Q505" s="186"/>
      <c r="R505" s="186"/>
      <c r="S505" s="186"/>
      <c r="T505" s="187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182" t="s">
        <v>130</v>
      </c>
      <c r="AU505" s="182" t="s">
        <v>85</v>
      </c>
      <c r="AV505" s="14" t="s">
        <v>128</v>
      </c>
      <c r="AW505" s="14" t="s">
        <v>32</v>
      </c>
      <c r="AX505" s="14" t="s">
        <v>19</v>
      </c>
      <c r="AY505" s="182" t="s">
        <v>122</v>
      </c>
    </row>
    <row r="506" s="2" customFormat="1" ht="21.75" customHeight="1">
      <c r="A506" s="30"/>
      <c r="B506" s="159"/>
      <c r="C506" s="160" t="s">
        <v>731</v>
      </c>
      <c r="D506" s="160" t="s">
        <v>124</v>
      </c>
      <c r="E506" s="161" t="s">
        <v>732</v>
      </c>
      <c r="F506" s="162" t="s">
        <v>733</v>
      </c>
      <c r="G506" s="163" t="s">
        <v>450</v>
      </c>
      <c r="H506" s="164">
        <v>1</v>
      </c>
      <c r="I506" s="165">
        <v>1380</v>
      </c>
      <c r="J506" s="165">
        <f>ROUND(I506*H506,2)</f>
        <v>1380</v>
      </c>
      <c r="K506" s="166"/>
      <c r="L506" s="31"/>
      <c r="M506" s="167" t="s">
        <v>1</v>
      </c>
      <c r="N506" s="168" t="s">
        <v>41</v>
      </c>
      <c r="O506" s="169">
        <v>0.20000000000000001</v>
      </c>
      <c r="P506" s="169">
        <f>O506*H506</f>
        <v>0.20000000000000001</v>
      </c>
      <c r="Q506" s="169">
        <v>0.0019599999999999999</v>
      </c>
      <c r="R506" s="169">
        <f>Q506*H506</f>
        <v>0.0019599999999999999</v>
      </c>
      <c r="S506" s="169">
        <v>0</v>
      </c>
      <c r="T506" s="170">
        <f>S506*H506</f>
        <v>0</v>
      </c>
      <c r="U506" s="30"/>
      <c r="V506" s="30"/>
      <c r="W506" s="30"/>
      <c r="X506" s="30"/>
      <c r="Y506" s="30"/>
      <c r="Z506" s="30"/>
      <c r="AA506" s="30"/>
      <c r="AB506" s="30"/>
      <c r="AC506" s="30"/>
      <c r="AD506" s="30"/>
      <c r="AE506" s="30"/>
      <c r="AR506" s="171" t="s">
        <v>193</v>
      </c>
      <c r="AT506" s="171" t="s">
        <v>124</v>
      </c>
      <c r="AU506" s="171" t="s">
        <v>85</v>
      </c>
      <c r="AY506" s="17" t="s">
        <v>122</v>
      </c>
      <c r="BE506" s="172">
        <f>IF(N506="základní",J506,0)</f>
        <v>1380</v>
      </c>
      <c r="BF506" s="172">
        <f>IF(N506="snížená",J506,0)</f>
        <v>0</v>
      </c>
      <c r="BG506" s="172">
        <f>IF(N506="zákl. přenesená",J506,0)</f>
        <v>0</v>
      </c>
      <c r="BH506" s="172">
        <f>IF(N506="sníž. přenesená",J506,0)</f>
        <v>0</v>
      </c>
      <c r="BI506" s="172">
        <f>IF(N506="nulová",J506,0)</f>
        <v>0</v>
      </c>
      <c r="BJ506" s="17" t="s">
        <v>19</v>
      </c>
      <c r="BK506" s="172">
        <f>ROUND(I506*H506,2)</f>
        <v>1380</v>
      </c>
      <c r="BL506" s="17" t="s">
        <v>193</v>
      </c>
      <c r="BM506" s="171" t="s">
        <v>734</v>
      </c>
    </row>
    <row r="507" s="13" customFormat="1">
      <c r="A507" s="13"/>
      <c r="B507" s="173"/>
      <c r="C507" s="13"/>
      <c r="D507" s="174" t="s">
        <v>130</v>
      </c>
      <c r="E507" s="175" t="s">
        <v>1</v>
      </c>
      <c r="F507" s="176" t="s">
        <v>730</v>
      </c>
      <c r="G507" s="13"/>
      <c r="H507" s="177">
        <v>1</v>
      </c>
      <c r="I507" s="13"/>
      <c r="J507" s="13"/>
      <c r="K507" s="13"/>
      <c r="L507" s="173"/>
      <c r="M507" s="178"/>
      <c r="N507" s="179"/>
      <c r="O507" s="179"/>
      <c r="P507" s="179"/>
      <c r="Q507" s="179"/>
      <c r="R507" s="179"/>
      <c r="S507" s="179"/>
      <c r="T507" s="180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175" t="s">
        <v>130</v>
      </c>
      <c r="AU507" s="175" t="s">
        <v>85</v>
      </c>
      <c r="AV507" s="13" t="s">
        <v>85</v>
      </c>
      <c r="AW507" s="13" t="s">
        <v>32</v>
      </c>
      <c r="AX507" s="13" t="s">
        <v>76</v>
      </c>
      <c r="AY507" s="175" t="s">
        <v>122</v>
      </c>
    </row>
    <row r="508" s="14" customFormat="1">
      <c r="A508" s="14"/>
      <c r="B508" s="181"/>
      <c r="C508" s="14"/>
      <c r="D508" s="174" t="s">
        <v>130</v>
      </c>
      <c r="E508" s="182" t="s">
        <v>1</v>
      </c>
      <c r="F508" s="183" t="s">
        <v>133</v>
      </c>
      <c r="G508" s="14"/>
      <c r="H508" s="184">
        <v>1</v>
      </c>
      <c r="I508" s="14"/>
      <c r="J508" s="14"/>
      <c r="K508" s="14"/>
      <c r="L508" s="181"/>
      <c r="M508" s="185"/>
      <c r="N508" s="186"/>
      <c r="O508" s="186"/>
      <c r="P508" s="186"/>
      <c r="Q508" s="186"/>
      <c r="R508" s="186"/>
      <c r="S508" s="186"/>
      <c r="T508" s="187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182" t="s">
        <v>130</v>
      </c>
      <c r="AU508" s="182" t="s">
        <v>85</v>
      </c>
      <c r="AV508" s="14" t="s">
        <v>128</v>
      </c>
      <c r="AW508" s="14" t="s">
        <v>32</v>
      </c>
      <c r="AX508" s="14" t="s">
        <v>19</v>
      </c>
      <c r="AY508" s="182" t="s">
        <v>122</v>
      </c>
    </row>
    <row r="509" s="2" customFormat="1" ht="16.5" customHeight="1">
      <c r="A509" s="30"/>
      <c r="B509" s="159"/>
      <c r="C509" s="160" t="s">
        <v>735</v>
      </c>
      <c r="D509" s="160" t="s">
        <v>124</v>
      </c>
      <c r="E509" s="161" t="s">
        <v>736</v>
      </c>
      <c r="F509" s="162" t="s">
        <v>737</v>
      </c>
      <c r="G509" s="163" t="s">
        <v>256</v>
      </c>
      <c r="H509" s="164">
        <v>20</v>
      </c>
      <c r="I509" s="165">
        <v>128</v>
      </c>
      <c r="J509" s="165">
        <f>ROUND(I509*H509,2)</f>
        <v>2560</v>
      </c>
      <c r="K509" s="166"/>
      <c r="L509" s="31"/>
      <c r="M509" s="167" t="s">
        <v>1</v>
      </c>
      <c r="N509" s="168" t="s">
        <v>41</v>
      </c>
      <c r="O509" s="169">
        <v>0.021000000000000001</v>
      </c>
      <c r="P509" s="169">
        <f>O509*H509</f>
        <v>0.42000000000000004</v>
      </c>
      <c r="Q509" s="169">
        <v>0.00031</v>
      </c>
      <c r="R509" s="169">
        <f>Q509*H509</f>
        <v>0.0061999999999999998</v>
      </c>
      <c r="S509" s="169">
        <v>0</v>
      </c>
      <c r="T509" s="170">
        <f>S509*H509</f>
        <v>0</v>
      </c>
      <c r="U509" s="30"/>
      <c r="V509" s="30"/>
      <c r="W509" s="30"/>
      <c r="X509" s="30"/>
      <c r="Y509" s="30"/>
      <c r="Z509" s="30"/>
      <c r="AA509" s="30"/>
      <c r="AB509" s="30"/>
      <c r="AC509" s="30"/>
      <c r="AD509" s="30"/>
      <c r="AE509" s="30"/>
      <c r="AR509" s="171" t="s">
        <v>193</v>
      </c>
      <c r="AT509" s="171" t="s">
        <v>124</v>
      </c>
      <c r="AU509" s="171" t="s">
        <v>85</v>
      </c>
      <c r="AY509" s="17" t="s">
        <v>122</v>
      </c>
      <c r="BE509" s="172">
        <f>IF(N509="základní",J509,0)</f>
        <v>2560</v>
      </c>
      <c r="BF509" s="172">
        <f>IF(N509="snížená",J509,0)</f>
        <v>0</v>
      </c>
      <c r="BG509" s="172">
        <f>IF(N509="zákl. přenesená",J509,0)</f>
        <v>0</v>
      </c>
      <c r="BH509" s="172">
        <f>IF(N509="sníž. přenesená",J509,0)</f>
        <v>0</v>
      </c>
      <c r="BI509" s="172">
        <f>IF(N509="nulová",J509,0)</f>
        <v>0</v>
      </c>
      <c r="BJ509" s="17" t="s">
        <v>19</v>
      </c>
      <c r="BK509" s="172">
        <f>ROUND(I509*H509,2)</f>
        <v>2560</v>
      </c>
      <c r="BL509" s="17" t="s">
        <v>193</v>
      </c>
      <c r="BM509" s="171" t="s">
        <v>738</v>
      </c>
    </row>
    <row r="510" s="13" customFormat="1">
      <c r="A510" s="13"/>
      <c r="B510" s="173"/>
      <c r="C510" s="13"/>
      <c r="D510" s="174" t="s">
        <v>130</v>
      </c>
      <c r="E510" s="175" t="s">
        <v>1</v>
      </c>
      <c r="F510" s="176" t="s">
        <v>739</v>
      </c>
      <c r="G510" s="13"/>
      <c r="H510" s="177">
        <v>20</v>
      </c>
      <c r="I510" s="13"/>
      <c r="J510" s="13"/>
      <c r="K510" s="13"/>
      <c r="L510" s="173"/>
      <c r="M510" s="178"/>
      <c r="N510" s="179"/>
      <c r="O510" s="179"/>
      <c r="P510" s="179"/>
      <c r="Q510" s="179"/>
      <c r="R510" s="179"/>
      <c r="S510" s="179"/>
      <c r="T510" s="180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175" t="s">
        <v>130</v>
      </c>
      <c r="AU510" s="175" t="s">
        <v>85</v>
      </c>
      <c r="AV510" s="13" t="s">
        <v>85</v>
      </c>
      <c r="AW510" s="13" t="s">
        <v>32</v>
      </c>
      <c r="AX510" s="13" t="s">
        <v>76</v>
      </c>
      <c r="AY510" s="175" t="s">
        <v>122</v>
      </c>
    </row>
    <row r="511" s="14" customFormat="1">
      <c r="A511" s="14"/>
      <c r="B511" s="181"/>
      <c r="C511" s="14"/>
      <c r="D511" s="174" t="s">
        <v>130</v>
      </c>
      <c r="E511" s="182" t="s">
        <v>1</v>
      </c>
      <c r="F511" s="183" t="s">
        <v>133</v>
      </c>
      <c r="G511" s="14"/>
      <c r="H511" s="184">
        <v>20</v>
      </c>
      <c r="I511" s="14"/>
      <c r="J511" s="14"/>
      <c r="K511" s="14"/>
      <c r="L511" s="181"/>
      <c r="M511" s="185"/>
      <c r="N511" s="186"/>
      <c r="O511" s="186"/>
      <c r="P511" s="186"/>
      <c r="Q511" s="186"/>
      <c r="R511" s="186"/>
      <c r="S511" s="186"/>
      <c r="T511" s="187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182" t="s">
        <v>130</v>
      </c>
      <c r="AU511" s="182" t="s">
        <v>85</v>
      </c>
      <c r="AV511" s="14" t="s">
        <v>128</v>
      </c>
      <c r="AW511" s="14" t="s">
        <v>32</v>
      </c>
      <c r="AX511" s="14" t="s">
        <v>19</v>
      </c>
      <c r="AY511" s="182" t="s">
        <v>122</v>
      </c>
    </row>
    <row r="512" s="2" customFormat="1" ht="21.75" customHeight="1">
      <c r="A512" s="30"/>
      <c r="B512" s="159"/>
      <c r="C512" s="160" t="s">
        <v>740</v>
      </c>
      <c r="D512" s="160" t="s">
        <v>124</v>
      </c>
      <c r="E512" s="161" t="s">
        <v>741</v>
      </c>
      <c r="F512" s="162" t="s">
        <v>742</v>
      </c>
      <c r="G512" s="163" t="s">
        <v>155</v>
      </c>
      <c r="H512" s="164">
        <v>1.0389999999999999</v>
      </c>
      <c r="I512" s="165">
        <v>626</v>
      </c>
      <c r="J512" s="165">
        <f>ROUND(I512*H512,2)</f>
        <v>650.40999999999997</v>
      </c>
      <c r="K512" s="166"/>
      <c r="L512" s="31"/>
      <c r="M512" s="167" t="s">
        <v>1</v>
      </c>
      <c r="N512" s="168" t="s">
        <v>41</v>
      </c>
      <c r="O512" s="169">
        <v>1.629</v>
      </c>
      <c r="P512" s="169">
        <f>O512*H512</f>
        <v>1.6925309999999998</v>
      </c>
      <c r="Q512" s="169">
        <v>0</v>
      </c>
      <c r="R512" s="169">
        <f>Q512*H512</f>
        <v>0</v>
      </c>
      <c r="S512" s="169">
        <v>0</v>
      </c>
      <c r="T512" s="170">
        <f>S512*H512</f>
        <v>0</v>
      </c>
      <c r="U512" s="30"/>
      <c r="V512" s="30"/>
      <c r="W512" s="30"/>
      <c r="X512" s="30"/>
      <c r="Y512" s="30"/>
      <c r="Z512" s="30"/>
      <c r="AA512" s="30"/>
      <c r="AB512" s="30"/>
      <c r="AC512" s="30"/>
      <c r="AD512" s="30"/>
      <c r="AE512" s="30"/>
      <c r="AR512" s="171" t="s">
        <v>193</v>
      </c>
      <c r="AT512" s="171" t="s">
        <v>124</v>
      </c>
      <c r="AU512" s="171" t="s">
        <v>85</v>
      </c>
      <c r="AY512" s="17" t="s">
        <v>122</v>
      </c>
      <c r="BE512" s="172">
        <f>IF(N512="základní",J512,0)</f>
        <v>650.40999999999997</v>
      </c>
      <c r="BF512" s="172">
        <f>IF(N512="snížená",J512,0)</f>
        <v>0</v>
      </c>
      <c r="BG512" s="172">
        <f>IF(N512="zákl. přenesená",J512,0)</f>
        <v>0</v>
      </c>
      <c r="BH512" s="172">
        <f>IF(N512="sníž. přenesená",J512,0)</f>
        <v>0</v>
      </c>
      <c r="BI512" s="172">
        <f>IF(N512="nulová",J512,0)</f>
        <v>0</v>
      </c>
      <c r="BJ512" s="17" t="s">
        <v>19</v>
      </c>
      <c r="BK512" s="172">
        <f>ROUND(I512*H512,2)</f>
        <v>650.40999999999997</v>
      </c>
      <c r="BL512" s="17" t="s">
        <v>193</v>
      </c>
      <c r="BM512" s="171" t="s">
        <v>743</v>
      </c>
    </row>
    <row r="513" s="12" customFormat="1" ht="22.8" customHeight="1">
      <c r="A513" s="12"/>
      <c r="B513" s="147"/>
      <c r="C513" s="12"/>
      <c r="D513" s="148" t="s">
        <v>75</v>
      </c>
      <c r="E513" s="157" t="s">
        <v>744</v>
      </c>
      <c r="F513" s="157" t="s">
        <v>745</v>
      </c>
      <c r="G513" s="12"/>
      <c r="H513" s="12"/>
      <c r="I513" s="12"/>
      <c r="J513" s="158">
        <f>BK513</f>
        <v>204085.76000000001</v>
      </c>
      <c r="K513" s="12"/>
      <c r="L513" s="147"/>
      <c r="M513" s="151"/>
      <c r="N513" s="152"/>
      <c r="O513" s="152"/>
      <c r="P513" s="153">
        <f>SUM(P514:P541)</f>
        <v>44.023907000000001</v>
      </c>
      <c r="Q513" s="152"/>
      <c r="R513" s="153">
        <f>SUM(R514:R541)</f>
        <v>0.38255</v>
      </c>
      <c r="S513" s="152"/>
      <c r="T513" s="154">
        <f>SUM(T514:T541)</f>
        <v>0</v>
      </c>
      <c r="U513" s="12"/>
      <c r="V513" s="12"/>
      <c r="W513" s="12"/>
      <c r="X513" s="12"/>
      <c r="Y513" s="12"/>
      <c r="Z513" s="12"/>
      <c r="AA513" s="12"/>
      <c r="AB513" s="12"/>
      <c r="AC513" s="12"/>
      <c r="AD513" s="12"/>
      <c r="AE513" s="12"/>
      <c r="AR513" s="148" t="s">
        <v>85</v>
      </c>
      <c r="AT513" s="155" t="s">
        <v>75</v>
      </c>
      <c r="AU513" s="155" t="s">
        <v>19</v>
      </c>
      <c r="AY513" s="148" t="s">
        <v>122</v>
      </c>
      <c r="BK513" s="156">
        <f>SUM(BK514:BK541)</f>
        <v>204085.76000000001</v>
      </c>
    </row>
    <row r="514" s="2" customFormat="1" ht="21.75" customHeight="1">
      <c r="A514" s="30"/>
      <c r="B514" s="159"/>
      <c r="C514" s="160" t="s">
        <v>746</v>
      </c>
      <c r="D514" s="160" t="s">
        <v>124</v>
      </c>
      <c r="E514" s="161" t="s">
        <v>747</v>
      </c>
      <c r="F514" s="162" t="s">
        <v>748</v>
      </c>
      <c r="G514" s="163" t="s">
        <v>450</v>
      </c>
      <c r="H514" s="164">
        <v>1</v>
      </c>
      <c r="I514" s="165">
        <v>8580</v>
      </c>
      <c r="J514" s="165">
        <f>ROUND(I514*H514,2)</f>
        <v>8580</v>
      </c>
      <c r="K514" s="166"/>
      <c r="L514" s="31"/>
      <c r="M514" s="167" t="s">
        <v>1</v>
      </c>
      <c r="N514" s="168" t="s">
        <v>41</v>
      </c>
      <c r="O514" s="169">
        <v>2.5</v>
      </c>
      <c r="P514" s="169">
        <f>O514*H514</f>
        <v>2.5</v>
      </c>
      <c r="Q514" s="169">
        <v>0.0091999999999999998</v>
      </c>
      <c r="R514" s="169">
        <f>Q514*H514</f>
        <v>0.0091999999999999998</v>
      </c>
      <c r="S514" s="169">
        <v>0</v>
      </c>
      <c r="T514" s="170">
        <f>S514*H514</f>
        <v>0</v>
      </c>
      <c r="U514" s="30"/>
      <c r="V514" s="30"/>
      <c r="W514" s="30"/>
      <c r="X514" s="30"/>
      <c r="Y514" s="30"/>
      <c r="Z514" s="30"/>
      <c r="AA514" s="30"/>
      <c r="AB514" s="30"/>
      <c r="AC514" s="30"/>
      <c r="AD514" s="30"/>
      <c r="AE514" s="30"/>
      <c r="AR514" s="171" t="s">
        <v>193</v>
      </c>
      <c r="AT514" s="171" t="s">
        <v>124</v>
      </c>
      <c r="AU514" s="171" t="s">
        <v>85</v>
      </c>
      <c r="AY514" s="17" t="s">
        <v>122</v>
      </c>
      <c r="BE514" s="172">
        <f>IF(N514="základní",J514,0)</f>
        <v>8580</v>
      </c>
      <c r="BF514" s="172">
        <f>IF(N514="snížená",J514,0)</f>
        <v>0</v>
      </c>
      <c r="BG514" s="172">
        <f>IF(N514="zákl. přenesená",J514,0)</f>
        <v>0</v>
      </c>
      <c r="BH514" s="172">
        <f>IF(N514="sníž. přenesená",J514,0)</f>
        <v>0</v>
      </c>
      <c r="BI514" s="172">
        <f>IF(N514="nulová",J514,0)</f>
        <v>0</v>
      </c>
      <c r="BJ514" s="17" t="s">
        <v>19</v>
      </c>
      <c r="BK514" s="172">
        <f>ROUND(I514*H514,2)</f>
        <v>8580</v>
      </c>
      <c r="BL514" s="17" t="s">
        <v>193</v>
      </c>
      <c r="BM514" s="171" t="s">
        <v>749</v>
      </c>
    </row>
    <row r="515" s="13" customFormat="1">
      <c r="A515" s="13"/>
      <c r="B515" s="173"/>
      <c r="C515" s="13"/>
      <c r="D515" s="174" t="s">
        <v>130</v>
      </c>
      <c r="E515" s="175" t="s">
        <v>1</v>
      </c>
      <c r="F515" s="176" t="s">
        <v>730</v>
      </c>
      <c r="G515" s="13"/>
      <c r="H515" s="177">
        <v>1</v>
      </c>
      <c r="I515" s="13"/>
      <c r="J515" s="13"/>
      <c r="K515" s="13"/>
      <c r="L515" s="173"/>
      <c r="M515" s="178"/>
      <c r="N515" s="179"/>
      <c r="O515" s="179"/>
      <c r="P515" s="179"/>
      <c r="Q515" s="179"/>
      <c r="R515" s="179"/>
      <c r="S515" s="179"/>
      <c r="T515" s="180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175" t="s">
        <v>130</v>
      </c>
      <c r="AU515" s="175" t="s">
        <v>85</v>
      </c>
      <c r="AV515" s="13" t="s">
        <v>85</v>
      </c>
      <c r="AW515" s="13" t="s">
        <v>32</v>
      </c>
      <c r="AX515" s="13" t="s">
        <v>76</v>
      </c>
      <c r="AY515" s="175" t="s">
        <v>122</v>
      </c>
    </row>
    <row r="516" s="14" customFormat="1">
      <c r="A516" s="14"/>
      <c r="B516" s="181"/>
      <c r="C516" s="14"/>
      <c r="D516" s="174" t="s">
        <v>130</v>
      </c>
      <c r="E516" s="182" t="s">
        <v>1</v>
      </c>
      <c r="F516" s="183" t="s">
        <v>133</v>
      </c>
      <c r="G516" s="14"/>
      <c r="H516" s="184">
        <v>1</v>
      </c>
      <c r="I516" s="14"/>
      <c r="J516" s="14"/>
      <c r="K516" s="14"/>
      <c r="L516" s="181"/>
      <c r="M516" s="185"/>
      <c r="N516" s="186"/>
      <c r="O516" s="186"/>
      <c r="P516" s="186"/>
      <c r="Q516" s="186"/>
      <c r="R516" s="186"/>
      <c r="S516" s="186"/>
      <c r="T516" s="187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182" t="s">
        <v>130</v>
      </c>
      <c r="AU516" s="182" t="s">
        <v>85</v>
      </c>
      <c r="AV516" s="14" t="s">
        <v>128</v>
      </c>
      <c r="AW516" s="14" t="s">
        <v>32</v>
      </c>
      <c r="AX516" s="14" t="s">
        <v>19</v>
      </c>
      <c r="AY516" s="182" t="s">
        <v>122</v>
      </c>
    </row>
    <row r="517" s="2" customFormat="1" ht="21.75" customHeight="1">
      <c r="A517" s="30"/>
      <c r="B517" s="159"/>
      <c r="C517" s="160" t="s">
        <v>750</v>
      </c>
      <c r="D517" s="160" t="s">
        <v>124</v>
      </c>
      <c r="E517" s="161" t="s">
        <v>751</v>
      </c>
      <c r="F517" s="162" t="s">
        <v>752</v>
      </c>
      <c r="G517" s="163" t="s">
        <v>450</v>
      </c>
      <c r="H517" s="164">
        <v>11</v>
      </c>
      <c r="I517" s="165">
        <v>10600</v>
      </c>
      <c r="J517" s="165">
        <f>ROUND(I517*H517,2)</f>
        <v>116600</v>
      </c>
      <c r="K517" s="166"/>
      <c r="L517" s="31"/>
      <c r="M517" s="167" t="s">
        <v>1</v>
      </c>
      <c r="N517" s="168" t="s">
        <v>41</v>
      </c>
      <c r="O517" s="169">
        <v>2.5</v>
      </c>
      <c r="P517" s="169">
        <f>O517*H517</f>
        <v>27.5</v>
      </c>
      <c r="Q517" s="169">
        <v>0.01865</v>
      </c>
      <c r="R517" s="169">
        <f>Q517*H517</f>
        <v>0.20515</v>
      </c>
      <c r="S517" s="169">
        <v>0</v>
      </c>
      <c r="T517" s="170">
        <f>S517*H517</f>
        <v>0</v>
      </c>
      <c r="U517" s="30"/>
      <c r="V517" s="30"/>
      <c r="W517" s="30"/>
      <c r="X517" s="30"/>
      <c r="Y517" s="30"/>
      <c r="Z517" s="30"/>
      <c r="AA517" s="30"/>
      <c r="AB517" s="30"/>
      <c r="AC517" s="30"/>
      <c r="AD517" s="30"/>
      <c r="AE517" s="30"/>
      <c r="AR517" s="171" t="s">
        <v>193</v>
      </c>
      <c r="AT517" s="171" t="s">
        <v>124</v>
      </c>
      <c r="AU517" s="171" t="s">
        <v>85</v>
      </c>
      <c r="AY517" s="17" t="s">
        <v>122</v>
      </c>
      <c r="BE517" s="172">
        <f>IF(N517="základní",J517,0)</f>
        <v>116600</v>
      </c>
      <c r="BF517" s="172">
        <f>IF(N517="snížená",J517,0)</f>
        <v>0</v>
      </c>
      <c r="BG517" s="172">
        <f>IF(N517="zákl. přenesená",J517,0)</f>
        <v>0</v>
      </c>
      <c r="BH517" s="172">
        <f>IF(N517="sníž. přenesená",J517,0)</f>
        <v>0</v>
      </c>
      <c r="BI517" s="172">
        <f>IF(N517="nulová",J517,0)</f>
        <v>0</v>
      </c>
      <c r="BJ517" s="17" t="s">
        <v>19</v>
      </c>
      <c r="BK517" s="172">
        <f>ROUND(I517*H517,2)</f>
        <v>116600</v>
      </c>
      <c r="BL517" s="17" t="s">
        <v>193</v>
      </c>
      <c r="BM517" s="171" t="s">
        <v>753</v>
      </c>
    </row>
    <row r="518" s="13" customFormat="1">
      <c r="A518" s="13"/>
      <c r="B518" s="173"/>
      <c r="C518" s="13"/>
      <c r="D518" s="174" t="s">
        <v>130</v>
      </c>
      <c r="E518" s="175" t="s">
        <v>1</v>
      </c>
      <c r="F518" s="176" t="s">
        <v>617</v>
      </c>
      <c r="G518" s="13"/>
      <c r="H518" s="177">
        <v>11</v>
      </c>
      <c r="I518" s="13"/>
      <c r="J518" s="13"/>
      <c r="K518" s="13"/>
      <c r="L518" s="173"/>
      <c r="M518" s="178"/>
      <c r="N518" s="179"/>
      <c r="O518" s="179"/>
      <c r="P518" s="179"/>
      <c r="Q518" s="179"/>
      <c r="R518" s="179"/>
      <c r="S518" s="179"/>
      <c r="T518" s="180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175" t="s">
        <v>130</v>
      </c>
      <c r="AU518" s="175" t="s">
        <v>85</v>
      </c>
      <c r="AV518" s="13" t="s">
        <v>85</v>
      </c>
      <c r="AW518" s="13" t="s">
        <v>32</v>
      </c>
      <c r="AX518" s="13" t="s">
        <v>76</v>
      </c>
      <c r="AY518" s="175" t="s">
        <v>122</v>
      </c>
    </row>
    <row r="519" s="14" customFormat="1">
      <c r="A519" s="14"/>
      <c r="B519" s="181"/>
      <c r="C519" s="14"/>
      <c r="D519" s="174" t="s">
        <v>130</v>
      </c>
      <c r="E519" s="182" t="s">
        <v>1</v>
      </c>
      <c r="F519" s="183" t="s">
        <v>133</v>
      </c>
      <c r="G519" s="14"/>
      <c r="H519" s="184">
        <v>11</v>
      </c>
      <c r="I519" s="14"/>
      <c r="J519" s="14"/>
      <c r="K519" s="14"/>
      <c r="L519" s="181"/>
      <c r="M519" s="185"/>
      <c r="N519" s="186"/>
      <c r="O519" s="186"/>
      <c r="P519" s="186"/>
      <c r="Q519" s="186"/>
      <c r="R519" s="186"/>
      <c r="S519" s="186"/>
      <c r="T519" s="187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182" t="s">
        <v>130</v>
      </c>
      <c r="AU519" s="182" t="s">
        <v>85</v>
      </c>
      <c r="AV519" s="14" t="s">
        <v>128</v>
      </c>
      <c r="AW519" s="14" t="s">
        <v>32</v>
      </c>
      <c r="AX519" s="14" t="s">
        <v>19</v>
      </c>
      <c r="AY519" s="182" t="s">
        <v>122</v>
      </c>
    </row>
    <row r="520" s="2" customFormat="1" ht="21.75" customHeight="1">
      <c r="A520" s="30"/>
      <c r="B520" s="159"/>
      <c r="C520" s="160" t="s">
        <v>754</v>
      </c>
      <c r="D520" s="160" t="s">
        <v>124</v>
      </c>
      <c r="E520" s="161" t="s">
        <v>755</v>
      </c>
      <c r="F520" s="162" t="s">
        <v>756</v>
      </c>
      <c r="G520" s="163" t="s">
        <v>450</v>
      </c>
      <c r="H520" s="164">
        <v>2</v>
      </c>
      <c r="I520" s="165">
        <v>16800</v>
      </c>
      <c r="J520" s="165">
        <f>ROUND(I520*H520,2)</f>
        <v>33600</v>
      </c>
      <c r="K520" s="166"/>
      <c r="L520" s="31"/>
      <c r="M520" s="167" t="s">
        <v>1</v>
      </c>
      <c r="N520" s="168" t="s">
        <v>41</v>
      </c>
      <c r="O520" s="169">
        <v>2.5</v>
      </c>
      <c r="P520" s="169">
        <f>O520*H520</f>
        <v>5</v>
      </c>
      <c r="Q520" s="169">
        <v>0.017649999999999999</v>
      </c>
      <c r="R520" s="169">
        <f>Q520*H520</f>
        <v>0.035299999999999998</v>
      </c>
      <c r="S520" s="169">
        <v>0</v>
      </c>
      <c r="T520" s="170">
        <f>S520*H520</f>
        <v>0</v>
      </c>
      <c r="U520" s="30"/>
      <c r="V520" s="30"/>
      <c r="W520" s="30"/>
      <c r="X520" s="30"/>
      <c r="Y520" s="30"/>
      <c r="Z520" s="30"/>
      <c r="AA520" s="30"/>
      <c r="AB520" s="30"/>
      <c r="AC520" s="30"/>
      <c r="AD520" s="30"/>
      <c r="AE520" s="30"/>
      <c r="AR520" s="171" t="s">
        <v>193</v>
      </c>
      <c r="AT520" s="171" t="s">
        <v>124</v>
      </c>
      <c r="AU520" s="171" t="s">
        <v>85</v>
      </c>
      <c r="AY520" s="17" t="s">
        <v>122</v>
      </c>
      <c r="BE520" s="172">
        <f>IF(N520="základní",J520,0)</f>
        <v>33600</v>
      </c>
      <c r="BF520" s="172">
        <f>IF(N520="snížená",J520,0)</f>
        <v>0</v>
      </c>
      <c r="BG520" s="172">
        <f>IF(N520="zákl. přenesená",J520,0)</f>
        <v>0</v>
      </c>
      <c r="BH520" s="172">
        <f>IF(N520="sníž. přenesená",J520,0)</f>
        <v>0</v>
      </c>
      <c r="BI520" s="172">
        <f>IF(N520="nulová",J520,0)</f>
        <v>0</v>
      </c>
      <c r="BJ520" s="17" t="s">
        <v>19</v>
      </c>
      <c r="BK520" s="172">
        <f>ROUND(I520*H520,2)</f>
        <v>33600</v>
      </c>
      <c r="BL520" s="17" t="s">
        <v>193</v>
      </c>
      <c r="BM520" s="171" t="s">
        <v>757</v>
      </c>
    </row>
    <row r="521" s="13" customFormat="1">
      <c r="A521" s="13"/>
      <c r="B521" s="173"/>
      <c r="C521" s="13"/>
      <c r="D521" s="174" t="s">
        <v>130</v>
      </c>
      <c r="E521" s="175" t="s">
        <v>1</v>
      </c>
      <c r="F521" s="176" t="s">
        <v>618</v>
      </c>
      <c r="G521" s="13"/>
      <c r="H521" s="177">
        <v>2</v>
      </c>
      <c r="I521" s="13"/>
      <c r="J521" s="13"/>
      <c r="K521" s="13"/>
      <c r="L521" s="173"/>
      <c r="M521" s="178"/>
      <c r="N521" s="179"/>
      <c r="O521" s="179"/>
      <c r="P521" s="179"/>
      <c r="Q521" s="179"/>
      <c r="R521" s="179"/>
      <c r="S521" s="179"/>
      <c r="T521" s="180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175" t="s">
        <v>130</v>
      </c>
      <c r="AU521" s="175" t="s">
        <v>85</v>
      </c>
      <c r="AV521" s="13" t="s">
        <v>85</v>
      </c>
      <c r="AW521" s="13" t="s">
        <v>32</v>
      </c>
      <c r="AX521" s="13" t="s">
        <v>76</v>
      </c>
      <c r="AY521" s="175" t="s">
        <v>122</v>
      </c>
    </row>
    <row r="522" s="14" customFormat="1">
      <c r="A522" s="14"/>
      <c r="B522" s="181"/>
      <c r="C522" s="14"/>
      <c r="D522" s="174" t="s">
        <v>130</v>
      </c>
      <c r="E522" s="182" t="s">
        <v>1</v>
      </c>
      <c r="F522" s="183" t="s">
        <v>133</v>
      </c>
      <c r="G522" s="14"/>
      <c r="H522" s="184">
        <v>2</v>
      </c>
      <c r="I522" s="14"/>
      <c r="J522" s="14"/>
      <c r="K522" s="14"/>
      <c r="L522" s="181"/>
      <c r="M522" s="185"/>
      <c r="N522" s="186"/>
      <c r="O522" s="186"/>
      <c r="P522" s="186"/>
      <c r="Q522" s="186"/>
      <c r="R522" s="186"/>
      <c r="S522" s="186"/>
      <c r="T522" s="187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182" t="s">
        <v>130</v>
      </c>
      <c r="AU522" s="182" t="s">
        <v>85</v>
      </c>
      <c r="AV522" s="14" t="s">
        <v>128</v>
      </c>
      <c r="AW522" s="14" t="s">
        <v>32</v>
      </c>
      <c r="AX522" s="14" t="s">
        <v>19</v>
      </c>
      <c r="AY522" s="182" t="s">
        <v>122</v>
      </c>
    </row>
    <row r="523" s="2" customFormat="1" ht="21.75" customHeight="1">
      <c r="A523" s="30"/>
      <c r="B523" s="159"/>
      <c r="C523" s="188" t="s">
        <v>758</v>
      </c>
      <c r="D523" s="188" t="s">
        <v>171</v>
      </c>
      <c r="E523" s="189" t="s">
        <v>759</v>
      </c>
      <c r="F523" s="190" t="s">
        <v>760</v>
      </c>
      <c r="G523" s="191" t="s">
        <v>256</v>
      </c>
      <c r="H523" s="192">
        <v>14</v>
      </c>
      <c r="I523" s="193">
        <v>1990</v>
      </c>
      <c r="J523" s="193">
        <f>ROUND(I523*H523,2)</f>
        <v>27860</v>
      </c>
      <c r="K523" s="194"/>
      <c r="L523" s="195"/>
      <c r="M523" s="196" t="s">
        <v>1</v>
      </c>
      <c r="N523" s="197" t="s">
        <v>41</v>
      </c>
      <c r="O523" s="169">
        <v>0</v>
      </c>
      <c r="P523" s="169">
        <f>O523*H523</f>
        <v>0</v>
      </c>
      <c r="Q523" s="169">
        <v>0.0086999999999999994</v>
      </c>
      <c r="R523" s="169">
        <f>Q523*H523</f>
        <v>0.12179999999999999</v>
      </c>
      <c r="S523" s="169">
        <v>0</v>
      </c>
      <c r="T523" s="170">
        <f>S523*H523</f>
        <v>0</v>
      </c>
      <c r="U523" s="30"/>
      <c r="V523" s="30"/>
      <c r="W523" s="30"/>
      <c r="X523" s="30"/>
      <c r="Y523" s="30"/>
      <c r="Z523" s="30"/>
      <c r="AA523" s="30"/>
      <c r="AB523" s="30"/>
      <c r="AC523" s="30"/>
      <c r="AD523" s="30"/>
      <c r="AE523" s="30"/>
      <c r="AR523" s="171" t="s">
        <v>192</v>
      </c>
      <c r="AT523" s="171" t="s">
        <v>171</v>
      </c>
      <c r="AU523" s="171" t="s">
        <v>85</v>
      </c>
      <c r="AY523" s="17" t="s">
        <v>122</v>
      </c>
      <c r="BE523" s="172">
        <f>IF(N523="základní",J523,0)</f>
        <v>27860</v>
      </c>
      <c r="BF523" s="172">
        <f>IF(N523="snížená",J523,0)</f>
        <v>0</v>
      </c>
      <c r="BG523" s="172">
        <f>IF(N523="zákl. přenesená",J523,0)</f>
        <v>0</v>
      </c>
      <c r="BH523" s="172">
        <f>IF(N523="sníž. přenesená",J523,0)</f>
        <v>0</v>
      </c>
      <c r="BI523" s="172">
        <f>IF(N523="nulová",J523,0)</f>
        <v>0</v>
      </c>
      <c r="BJ523" s="17" t="s">
        <v>19</v>
      </c>
      <c r="BK523" s="172">
        <f>ROUND(I523*H523,2)</f>
        <v>27860</v>
      </c>
      <c r="BL523" s="17" t="s">
        <v>193</v>
      </c>
      <c r="BM523" s="171" t="s">
        <v>761</v>
      </c>
    </row>
    <row r="524" s="13" customFormat="1">
      <c r="A524" s="13"/>
      <c r="B524" s="173"/>
      <c r="C524" s="13"/>
      <c r="D524" s="174" t="s">
        <v>130</v>
      </c>
      <c r="E524" s="175" t="s">
        <v>1</v>
      </c>
      <c r="F524" s="176" t="s">
        <v>617</v>
      </c>
      <c r="G524" s="13"/>
      <c r="H524" s="177">
        <v>11</v>
      </c>
      <c r="I524" s="13"/>
      <c r="J524" s="13"/>
      <c r="K524" s="13"/>
      <c r="L524" s="173"/>
      <c r="M524" s="178"/>
      <c r="N524" s="179"/>
      <c r="O524" s="179"/>
      <c r="P524" s="179"/>
      <c r="Q524" s="179"/>
      <c r="R524" s="179"/>
      <c r="S524" s="179"/>
      <c r="T524" s="180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175" t="s">
        <v>130</v>
      </c>
      <c r="AU524" s="175" t="s">
        <v>85</v>
      </c>
      <c r="AV524" s="13" t="s">
        <v>85</v>
      </c>
      <c r="AW524" s="13" t="s">
        <v>32</v>
      </c>
      <c r="AX524" s="13" t="s">
        <v>76</v>
      </c>
      <c r="AY524" s="175" t="s">
        <v>122</v>
      </c>
    </row>
    <row r="525" s="13" customFormat="1">
      <c r="A525" s="13"/>
      <c r="B525" s="173"/>
      <c r="C525" s="13"/>
      <c r="D525" s="174" t="s">
        <v>130</v>
      </c>
      <c r="E525" s="175" t="s">
        <v>1</v>
      </c>
      <c r="F525" s="176" t="s">
        <v>618</v>
      </c>
      <c r="G525" s="13"/>
      <c r="H525" s="177">
        <v>2</v>
      </c>
      <c r="I525" s="13"/>
      <c r="J525" s="13"/>
      <c r="K525" s="13"/>
      <c r="L525" s="173"/>
      <c r="M525" s="178"/>
      <c r="N525" s="179"/>
      <c r="O525" s="179"/>
      <c r="P525" s="179"/>
      <c r="Q525" s="179"/>
      <c r="R525" s="179"/>
      <c r="S525" s="179"/>
      <c r="T525" s="180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175" t="s">
        <v>130</v>
      </c>
      <c r="AU525" s="175" t="s">
        <v>85</v>
      </c>
      <c r="AV525" s="13" t="s">
        <v>85</v>
      </c>
      <c r="AW525" s="13" t="s">
        <v>32</v>
      </c>
      <c r="AX525" s="13" t="s">
        <v>76</v>
      </c>
      <c r="AY525" s="175" t="s">
        <v>122</v>
      </c>
    </row>
    <row r="526" s="13" customFormat="1">
      <c r="A526" s="13"/>
      <c r="B526" s="173"/>
      <c r="C526" s="13"/>
      <c r="D526" s="174" t="s">
        <v>130</v>
      </c>
      <c r="E526" s="175" t="s">
        <v>1</v>
      </c>
      <c r="F526" s="176" t="s">
        <v>730</v>
      </c>
      <c r="G526" s="13"/>
      <c r="H526" s="177">
        <v>1</v>
      </c>
      <c r="I526" s="13"/>
      <c r="J526" s="13"/>
      <c r="K526" s="13"/>
      <c r="L526" s="173"/>
      <c r="M526" s="178"/>
      <c r="N526" s="179"/>
      <c r="O526" s="179"/>
      <c r="P526" s="179"/>
      <c r="Q526" s="179"/>
      <c r="R526" s="179"/>
      <c r="S526" s="179"/>
      <c r="T526" s="180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175" t="s">
        <v>130</v>
      </c>
      <c r="AU526" s="175" t="s">
        <v>85</v>
      </c>
      <c r="AV526" s="13" t="s">
        <v>85</v>
      </c>
      <c r="AW526" s="13" t="s">
        <v>32</v>
      </c>
      <c r="AX526" s="13" t="s">
        <v>76</v>
      </c>
      <c r="AY526" s="175" t="s">
        <v>122</v>
      </c>
    </row>
    <row r="527" s="14" customFormat="1">
      <c r="A527" s="14"/>
      <c r="B527" s="181"/>
      <c r="C527" s="14"/>
      <c r="D527" s="174" t="s">
        <v>130</v>
      </c>
      <c r="E527" s="182" t="s">
        <v>1</v>
      </c>
      <c r="F527" s="183" t="s">
        <v>133</v>
      </c>
      <c r="G527" s="14"/>
      <c r="H527" s="184">
        <v>14</v>
      </c>
      <c r="I527" s="14"/>
      <c r="J527" s="14"/>
      <c r="K527" s="14"/>
      <c r="L527" s="181"/>
      <c r="M527" s="185"/>
      <c r="N527" s="186"/>
      <c r="O527" s="186"/>
      <c r="P527" s="186"/>
      <c r="Q527" s="186"/>
      <c r="R527" s="186"/>
      <c r="S527" s="186"/>
      <c r="T527" s="187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182" t="s">
        <v>130</v>
      </c>
      <c r="AU527" s="182" t="s">
        <v>85</v>
      </c>
      <c r="AV527" s="14" t="s">
        <v>128</v>
      </c>
      <c r="AW527" s="14" t="s">
        <v>32</v>
      </c>
      <c r="AX527" s="14" t="s">
        <v>19</v>
      </c>
      <c r="AY527" s="182" t="s">
        <v>122</v>
      </c>
    </row>
    <row r="528" s="2" customFormat="1" ht="21.75" customHeight="1">
      <c r="A528" s="30"/>
      <c r="B528" s="159"/>
      <c r="C528" s="188" t="s">
        <v>762</v>
      </c>
      <c r="D528" s="188" t="s">
        <v>171</v>
      </c>
      <c r="E528" s="189" t="s">
        <v>763</v>
      </c>
      <c r="F528" s="190" t="s">
        <v>764</v>
      </c>
      <c r="G528" s="191" t="s">
        <v>256</v>
      </c>
      <c r="H528" s="192">
        <v>2</v>
      </c>
      <c r="I528" s="193">
        <v>1470</v>
      </c>
      <c r="J528" s="193">
        <f>ROUND(I528*H528,2)</f>
        <v>2940</v>
      </c>
      <c r="K528" s="194"/>
      <c r="L528" s="195"/>
      <c r="M528" s="196" t="s">
        <v>1</v>
      </c>
      <c r="N528" s="197" t="s">
        <v>41</v>
      </c>
      <c r="O528" s="169">
        <v>0</v>
      </c>
      <c r="P528" s="169">
        <f>O528*H528</f>
        <v>0</v>
      </c>
      <c r="Q528" s="169">
        <v>0.001</v>
      </c>
      <c r="R528" s="169">
        <f>Q528*H528</f>
        <v>0.002</v>
      </c>
      <c r="S528" s="169">
        <v>0</v>
      </c>
      <c r="T528" s="170">
        <f>S528*H528</f>
        <v>0</v>
      </c>
      <c r="U528" s="30"/>
      <c r="V528" s="30"/>
      <c r="W528" s="30"/>
      <c r="X528" s="30"/>
      <c r="Y528" s="30"/>
      <c r="Z528" s="30"/>
      <c r="AA528" s="30"/>
      <c r="AB528" s="30"/>
      <c r="AC528" s="30"/>
      <c r="AD528" s="30"/>
      <c r="AE528" s="30"/>
      <c r="AR528" s="171" t="s">
        <v>192</v>
      </c>
      <c r="AT528" s="171" t="s">
        <v>171</v>
      </c>
      <c r="AU528" s="171" t="s">
        <v>85</v>
      </c>
      <c r="AY528" s="17" t="s">
        <v>122</v>
      </c>
      <c r="BE528" s="172">
        <f>IF(N528="základní",J528,0)</f>
        <v>2940</v>
      </c>
      <c r="BF528" s="172">
        <f>IF(N528="snížená",J528,0)</f>
        <v>0</v>
      </c>
      <c r="BG528" s="172">
        <f>IF(N528="zákl. přenesená",J528,0)</f>
        <v>0</v>
      </c>
      <c r="BH528" s="172">
        <f>IF(N528="sníž. přenesená",J528,0)</f>
        <v>0</v>
      </c>
      <c r="BI528" s="172">
        <f>IF(N528="nulová",J528,0)</f>
        <v>0</v>
      </c>
      <c r="BJ528" s="17" t="s">
        <v>19</v>
      </c>
      <c r="BK528" s="172">
        <f>ROUND(I528*H528,2)</f>
        <v>2940</v>
      </c>
      <c r="BL528" s="17" t="s">
        <v>193</v>
      </c>
      <c r="BM528" s="171" t="s">
        <v>765</v>
      </c>
    </row>
    <row r="529" s="13" customFormat="1">
      <c r="A529" s="13"/>
      <c r="B529" s="173"/>
      <c r="C529" s="13"/>
      <c r="D529" s="174" t="s">
        <v>130</v>
      </c>
      <c r="E529" s="175" t="s">
        <v>1</v>
      </c>
      <c r="F529" s="176" t="s">
        <v>618</v>
      </c>
      <c r="G529" s="13"/>
      <c r="H529" s="177">
        <v>2</v>
      </c>
      <c r="I529" s="13"/>
      <c r="J529" s="13"/>
      <c r="K529" s="13"/>
      <c r="L529" s="173"/>
      <c r="M529" s="178"/>
      <c r="N529" s="179"/>
      <c r="O529" s="179"/>
      <c r="P529" s="179"/>
      <c r="Q529" s="179"/>
      <c r="R529" s="179"/>
      <c r="S529" s="179"/>
      <c r="T529" s="180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175" t="s">
        <v>130</v>
      </c>
      <c r="AU529" s="175" t="s">
        <v>85</v>
      </c>
      <c r="AV529" s="13" t="s">
        <v>85</v>
      </c>
      <c r="AW529" s="13" t="s">
        <v>32</v>
      </c>
      <c r="AX529" s="13" t="s">
        <v>76</v>
      </c>
      <c r="AY529" s="175" t="s">
        <v>122</v>
      </c>
    </row>
    <row r="530" s="14" customFormat="1">
      <c r="A530" s="14"/>
      <c r="B530" s="181"/>
      <c r="C530" s="14"/>
      <c r="D530" s="174" t="s">
        <v>130</v>
      </c>
      <c r="E530" s="182" t="s">
        <v>1</v>
      </c>
      <c r="F530" s="183" t="s">
        <v>133</v>
      </c>
      <c r="G530" s="14"/>
      <c r="H530" s="184">
        <v>2</v>
      </c>
      <c r="I530" s="14"/>
      <c r="J530" s="14"/>
      <c r="K530" s="14"/>
      <c r="L530" s="181"/>
      <c r="M530" s="185"/>
      <c r="N530" s="186"/>
      <c r="O530" s="186"/>
      <c r="P530" s="186"/>
      <c r="Q530" s="186"/>
      <c r="R530" s="186"/>
      <c r="S530" s="186"/>
      <c r="T530" s="187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182" t="s">
        <v>130</v>
      </c>
      <c r="AU530" s="182" t="s">
        <v>85</v>
      </c>
      <c r="AV530" s="14" t="s">
        <v>128</v>
      </c>
      <c r="AW530" s="14" t="s">
        <v>32</v>
      </c>
      <c r="AX530" s="14" t="s">
        <v>19</v>
      </c>
      <c r="AY530" s="182" t="s">
        <v>122</v>
      </c>
    </row>
    <row r="531" s="2" customFormat="1" ht="16.5" customHeight="1">
      <c r="A531" s="30"/>
      <c r="B531" s="159"/>
      <c r="C531" s="160" t="s">
        <v>766</v>
      </c>
      <c r="D531" s="160" t="s">
        <v>124</v>
      </c>
      <c r="E531" s="161" t="s">
        <v>767</v>
      </c>
      <c r="F531" s="162" t="s">
        <v>768</v>
      </c>
      <c r="G531" s="163" t="s">
        <v>450</v>
      </c>
      <c r="H531" s="164">
        <v>14</v>
      </c>
      <c r="I531" s="165">
        <v>300</v>
      </c>
      <c r="J531" s="165">
        <f>ROUND(I531*H531,2)</f>
        <v>4200</v>
      </c>
      <c r="K531" s="166"/>
      <c r="L531" s="31"/>
      <c r="M531" s="167" t="s">
        <v>1</v>
      </c>
      <c r="N531" s="168" t="s">
        <v>41</v>
      </c>
      <c r="O531" s="169">
        <v>0.10000000000000001</v>
      </c>
      <c r="P531" s="169">
        <f>O531*H531</f>
        <v>1.4000000000000001</v>
      </c>
      <c r="Q531" s="169">
        <v>0.00014999999999999999</v>
      </c>
      <c r="R531" s="169">
        <f>Q531*H531</f>
        <v>0.0020999999999999999</v>
      </c>
      <c r="S531" s="169">
        <v>0</v>
      </c>
      <c r="T531" s="170">
        <f>S531*H531</f>
        <v>0</v>
      </c>
      <c r="U531" s="30"/>
      <c r="V531" s="30"/>
      <c r="W531" s="30"/>
      <c r="X531" s="30"/>
      <c r="Y531" s="30"/>
      <c r="Z531" s="30"/>
      <c r="AA531" s="30"/>
      <c r="AB531" s="30"/>
      <c r="AC531" s="30"/>
      <c r="AD531" s="30"/>
      <c r="AE531" s="30"/>
      <c r="AR531" s="171" t="s">
        <v>193</v>
      </c>
      <c r="AT531" s="171" t="s">
        <v>124</v>
      </c>
      <c r="AU531" s="171" t="s">
        <v>85</v>
      </c>
      <c r="AY531" s="17" t="s">
        <v>122</v>
      </c>
      <c r="BE531" s="172">
        <f>IF(N531="základní",J531,0)</f>
        <v>4200</v>
      </c>
      <c r="BF531" s="172">
        <f>IF(N531="snížená",J531,0)</f>
        <v>0</v>
      </c>
      <c r="BG531" s="172">
        <f>IF(N531="zákl. přenesená",J531,0)</f>
        <v>0</v>
      </c>
      <c r="BH531" s="172">
        <f>IF(N531="sníž. přenesená",J531,0)</f>
        <v>0</v>
      </c>
      <c r="BI531" s="172">
        <f>IF(N531="nulová",J531,0)</f>
        <v>0</v>
      </c>
      <c r="BJ531" s="17" t="s">
        <v>19</v>
      </c>
      <c r="BK531" s="172">
        <f>ROUND(I531*H531,2)</f>
        <v>4200</v>
      </c>
      <c r="BL531" s="17" t="s">
        <v>193</v>
      </c>
      <c r="BM531" s="171" t="s">
        <v>769</v>
      </c>
    </row>
    <row r="532" s="13" customFormat="1">
      <c r="A532" s="13"/>
      <c r="B532" s="173"/>
      <c r="C532" s="13"/>
      <c r="D532" s="174" t="s">
        <v>130</v>
      </c>
      <c r="E532" s="175" t="s">
        <v>1</v>
      </c>
      <c r="F532" s="176" t="s">
        <v>617</v>
      </c>
      <c r="G532" s="13"/>
      <c r="H532" s="177">
        <v>11</v>
      </c>
      <c r="I532" s="13"/>
      <c r="J532" s="13"/>
      <c r="K532" s="13"/>
      <c r="L532" s="173"/>
      <c r="M532" s="178"/>
      <c r="N532" s="179"/>
      <c r="O532" s="179"/>
      <c r="P532" s="179"/>
      <c r="Q532" s="179"/>
      <c r="R532" s="179"/>
      <c r="S532" s="179"/>
      <c r="T532" s="180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175" t="s">
        <v>130</v>
      </c>
      <c r="AU532" s="175" t="s">
        <v>85</v>
      </c>
      <c r="AV532" s="13" t="s">
        <v>85</v>
      </c>
      <c r="AW532" s="13" t="s">
        <v>32</v>
      </c>
      <c r="AX532" s="13" t="s">
        <v>76</v>
      </c>
      <c r="AY532" s="175" t="s">
        <v>122</v>
      </c>
    </row>
    <row r="533" s="13" customFormat="1">
      <c r="A533" s="13"/>
      <c r="B533" s="173"/>
      <c r="C533" s="13"/>
      <c r="D533" s="174" t="s">
        <v>130</v>
      </c>
      <c r="E533" s="175" t="s">
        <v>1</v>
      </c>
      <c r="F533" s="176" t="s">
        <v>618</v>
      </c>
      <c r="G533" s="13"/>
      <c r="H533" s="177">
        <v>2</v>
      </c>
      <c r="I533" s="13"/>
      <c r="J533" s="13"/>
      <c r="K533" s="13"/>
      <c r="L533" s="173"/>
      <c r="M533" s="178"/>
      <c r="N533" s="179"/>
      <c r="O533" s="179"/>
      <c r="P533" s="179"/>
      <c r="Q533" s="179"/>
      <c r="R533" s="179"/>
      <c r="S533" s="179"/>
      <c r="T533" s="180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175" t="s">
        <v>130</v>
      </c>
      <c r="AU533" s="175" t="s">
        <v>85</v>
      </c>
      <c r="AV533" s="13" t="s">
        <v>85</v>
      </c>
      <c r="AW533" s="13" t="s">
        <v>32</v>
      </c>
      <c r="AX533" s="13" t="s">
        <v>76</v>
      </c>
      <c r="AY533" s="175" t="s">
        <v>122</v>
      </c>
    </row>
    <row r="534" s="13" customFormat="1">
      <c r="A534" s="13"/>
      <c r="B534" s="173"/>
      <c r="C534" s="13"/>
      <c r="D534" s="174" t="s">
        <v>130</v>
      </c>
      <c r="E534" s="175" t="s">
        <v>1</v>
      </c>
      <c r="F534" s="176" t="s">
        <v>730</v>
      </c>
      <c r="G534" s="13"/>
      <c r="H534" s="177">
        <v>1</v>
      </c>
      <c r="I534" s="13"/>
      <c r="J534" s="13"/>
      <c r="K534" s="13"/>
      <c r="L534" s="173"/>
      <c r="M534" s="178"/>
      <c r="N534" s="179"/>
      <c r="O534" s="179"/>
      <c r="P534" s="179"/>
      <c r="Q534" s="179"/>
      <c r="R534" s="179"/>
      <c r="S534" s="179"/>
      <c r="T534" s="180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175" t="s">
        <v>130</v>
      </c>
      <c r="AU534" s="175" t="s">
        <v>85</v>
      </c>
      <c r="AV534" s="13" t="s">
        <v>85</v>
      </c>
      <c r="AW534" s="13" t="s">
        <v>32</v>
      </c>
      <c r="AX534" s="13" t="s">
        <v>76</v>
      </c>
      <c r="AY534" s="175" t="s">
        <v>122</v>
      </c>
    </row>
    <row r="535" s="14" customFormat="1">
      <c r="A535" s="14"/>
      <c r="B535" s="181"/>
      <c r="C535" s="14"/>
      <c r="D535" s="174" t="s">
        <v>130</v>
      </c>
      <c r="E535" s="182" t="s">
        <v>1</v>
      </c>
      <c r="F535" s="183" t="s">
        <v>133</v>
      </c>
      <c r="G535" s="14"/>
      <c r="H535" s="184">
        <v>14</v>
      </c>
      <c r="I535" s="14"/>
      <c r="J535" s="14"/>
      <c r="K535" s="14"/>
      <c r="L535" s="181"/>
      <c r="M535" s="185"/>
      <c r="N535" s="186"/>
      <c r="O535" s="186"/>
      <c r="P535" s="186"/>
      <c r="Q535" s="186"/>
      <c r="R535" s="186"/>
      <c r="S535" s="186"/>
      <c r="T535" s="187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182" t="s">
        <v>130</v>
      </c>
      <c r="AU535" s="182" t="s">
        <v>85</v>
      </c>
      <c r="AV535" s="14" t="s">
        <v>128</v>
      </c>
      <c r="AW535" s="14" t="s">
        <v>32</v>
      </c>
      <c r="AX535" s="14" t="s">
        <v>19</v>
      </c>
      <c r="AY535" s="182" t="s">
        <v>122</v>
      </c>
    </row>
    <row r="536" s="2" customFormat="1" ht="16.5" customHeight="1">
      <c r="A536" s="30"/>
      <c r="B536" s="159"/>
      <c r="C536" s="160" t="s">
        <v>770</v>
      </c>
      <c r="D536" s="160" t="s">
        <v>124</v>
      </c>
      <c r="E536" s="161" t="s">
        <v>771</v>
      </c>
      <c r="F536" s="162" t="s">
        <v>772</v>
      </c>
      <c r="G536" s="163" t="s">
        <v>450</v>
      </c>
      <c r="H536" s="164">
        <v>14</v>
      </c>
      <c r="I536" s="165">
        <v>719</v>
      </c>
      <c r="J536" s="165">
        <f>ROUND(I536*H536,2)</f>
        <v>10066</v>
      </c>
      <c r="K536" s="166"/>
      <c r="L536" s="31"/>
      <c r="M536" s="167" t="s">
        <v>1</v>
      </c>
      <c r="N536" s="168" t="s">
        <v>41</v>
      </c>
      <c r="O536" s="169">
        <v>0.5</v>
      </c>
      <c r="P536" s="169">
        <f>O536*H536</f>
        <v>7</v>
      </c>
      <c r="Q536" s="169">
        <v>0.00050000000000000001</v>
      </c>
      <c r="R536" s="169">
        <f>Q536*H536</f>
        <v>0.0070000000000000001</v>
      </c>
      <c r="S536" s="169">
        <v>0</v>
      </c>
      <c r="T536" s="170">
        <f>S536*H536</f>
        <v>0</v>
      </c>
      <c r="U536" s="30"/>
      <c r="V536" s="30"/>
      <c r="W536" s="30"/>
      <c r="X536" s="30"/>
      <c r="Y536" s="30"/>
      <c r="Z536" s="30"/>
      <c r="AA536" s="30"/>
      <c r="AB536" s="30"/>
      <c r="AC536" s="30"/>
      <c r="AD536" s="30"/>
      <c r="AE536" s="30"/>
      <c r="AR536" s="171" t="s">
        <v>193</v>
      </c>
      <c r="AT536" s="171" t="s">
        <v>124</v>
      </c>
      <c r="AU536" s="171" t="s">
        <v>85</v>
      </c>
      <c r="AY536" s="17" t="s">
        <v>122</v>
      </c>
      <c r="BE536" s="172">
        <f>IF(N536="základní",J536,0)</f>
        <v>10066</v>
      </c>
      <c r="BF536" s="172">
        <f>IF(N536="snížená",J536,0)</f>
        <v>0</v>
      </c>
      <c r="BG536" s="172">
        <f>IF(N536="zákl. přenesená",J536,0)</f>
        <v>0</v>
      </c>
      <c r="BH536" s="172">
        <f>IF(N536="sníž. přenesená",J536,0)</f>
        <v>0</v>
      </c>
      <c r="BI536" s="172">
        <f>IF(N536="nulová",J536,0)</f>
        <v>0</v>
      </c>
      <c r="BJ536" s="17" t="s">
        <v>19</v>
      </c>
      <c r="BK536" s="172">
        <f>ROUND(I536*H536,2)</f>
        <v>10066</v>
      </c>
      <c r="BL536" s="17" t="s">
        <v>193</v>
      </c>
      <c r="BM536" s="171" t="s">
        <v>773</v>
      </c>
    </row>
    <row r="537" s="13" customFormat="1">
      <c r="A537" s="13"/>
      <c r="B537" s="173"/>
      <c r="C537" s="13"/>
      <c r="D537" s="174" t="s">
        <v>130</v>
      </c>
      <c r="E537" s="175" t="s">
        <v>1</v>
      </c>
      <c r="F537" s="176" t="s">
        <v>617</v>
      </c>
      <c r="G537" s="13"/>
      <c r="H537" s="177">
        <v>11</v>
      </c>
      <c r="I537" s="13"/>
      <c r="J537" s="13"/>
      <c r="K537" s="13"/>
      <c r="L537" s="173"/>
      <c r="M537" s="178"/>
      <c r="N537" s="179"/>
      <c r="O537" s="179"/>
      <c r="P537" s="179"/>
      <c r="Q537" s="179"/>
      <c r="R537" s="179"/>
      <c r="S537" s="179"/>
      <c r="T537" s="180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175" t="s">
        <v>130</v>
      </c>
      <c r="AU537" s="175" t="s">
        <v>85</v>
      </c>
      <c r="AV537" s="13" t="s">
        <v>85</v>
      </c>
      <c r="AW537" s="13" t="s">
        <v>32</v>
      </c>
      <c r="AX537" s="13" t="s">
        <v>76</v>
      </c>
      <c r="AY537" s="175" t="s">
        <v>122</v>
      </c>
    </row>
    <row r="538" s="13" customFormat="1">
      <c r="A538" s="13"/>
      <c r="B538" s="173"/>
      <c r="C538" s="13"/>
      <c r="D538" s="174" t="s">
        <v>130</v>
      </c>
      <c r="E538" s="175" t="s">
        <v>1</v>
      </c>
      <c r="F538" s="176" t="s">
        <v>618</v>
      </c>
      <c r="G538" s="13"/>
      <c r="H538" s="177">
        <v>2</v>
      </c>
      <c r="I538" s="13"/>
      <c r="J538" s="13"/>
      <c r="K538" s="13"/>
      <c r="L538" s="173"/>
      <c r="M538" s="178"/>
      <c r="N538" s="179"/>
      <c r="O538" s="179"/>
      <c r="P538" s="179"/>
      <c r="Q538" s="179"/>
      <c r="R538" s="179"/>
      <c r="S538" s="179"/>
      <c r="T538" s="180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175" t="s">
        <v>130</v>
      </c>
      <c r="AU538" s="175" t="s">
        <v>85</v>
      </c>
      <c r="AV538" s="13" t="s">
        <v>85</v>
      </c>
      <c r="AW538" s="13" t="s">
        <v>32</v>
      </c>
      <c r="AX538" s="13" t="s">
        <v>76</v>
      </c>
      <c r="AY538" s="175" t="s">
        <v>122</v>
      </c>
    </row>
    <row r="539" s="13" customFormat="1">
      <c r="A539" s="13"/>
      <c r="B539" s="173"/>
      <c r="C539" s="13"/>
      <c r="D539" s="174" t="s">
        <v>130</v>
      </c>
      <c r="E539" s="175" t="s">
        <v>1</v>
      </c>
      <c r="F539" s="176" t="s">
        <v>730</v>
      </c>
      <c r="G539" s="13"/>
      <c r="H539" s="177">
        <v>1</v>
      </c>
      <c r="I539" s="13"/>
      <c r="J539" s="13"/>
      <c r="K539" s="13"/>
      <c r="L539" s="173"/>
      <c r="M539" s="178"/>
      <c r="N539" s="179"/>
      <c r="O539" s="179"/>
      <c r="P539" s="179"/>
      <c r="Q539" s="179"/>
      <c r="R539" s="179"/>
      <c r="S539" s="179"/>
      <c r="T539" s="180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175" t="s">
        <v>130</v>
      </c>
      <c r="AU539" s="175" t="s">
        <v>85</v>
      </c>
      <c r="AV539" s="13" t="s">
        <v>85</v>
      </c>
      <c r="AW539" s="13" t="s">
        <v>32</v>
      </c>
      <c r="AX539" s="13" t="s">
        <v>76</v>
      </c>
      <c r="AY539" s="175" t="s">
        <v>122</v>
      </c>
    </row>
    <row r="540" s="14" customFormat="1">
      <c r="A540" s="14"/>
      <c r="B540" s="181"/>
      <c r="C540" s="14"/>
      <c r="D540" s="174" t="s">
        <v>130</v>
      </c>
      <c r="E540" s="182" t="s">
        <v>1</v>
      </c>
      <c r="F540" s="183" t="s">
        <v>133</v>
      </c>
      <c r="G540" s="14"/>
      <c r="H540" s="184">
        <v>14</v>
      </c>
      <c r="I540" s="14"/>
      <c r="J540" s="14"/>
      <c r="K540" s="14"/>
      <c r="L540" s="181"/>
      <c r="M540" s="185"/>
      <c r="N540" s="186"/>
      <c r="O540" s="186"/>
      <c r="P540" s="186"/>
      <c r="Q540" s="186"/>
      <c r="R540" s="186"/>
      <c r="S540" s="186"/>
      <c r="T540" s="187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182" t="s">
        <v>130</v>
      </c>
      <c r="AU540" s="182" t="s">
        <v>85</v>
      </c>
      <c r="AV540" s="14" t="s">
        <v>128</v>
      </c>
      <c r="AW540" s="14" t="s">
        <v>32</v>
      </c>
      <c r="AX540" s="14" t="s">
        <v>19</v>
      </c>
      <c r="AY540" s="182" t="s">
        <v>122</v>
      </c>
    </row>
    <row r="541" s="2" customFormat="1" ht="21.75" customHeight="1">
      <c r="A541" s="30"/>
      <c r="B541" s="159"/>
      <c r="C541" s="160" t="s">
        <v>774</v>
      </c>
      <c r="D541" s="160" t="s">
        <v>124</v>
      </c>
      <c r="E541" s="161" t="s">
        <v>775</v>
      </c>
      <c r="F541" s="162" t="s">
        <v>776</v>
      </c>
      <c r="G541" s="163" t="s">
        <v>155</v>
      </c>
      <c r="H541" s="164">
        <v>0.38300000000000001</v>
      </c>
      <c r="I541" s="165">
        <v>626</v>
      </c>
      <c r="J541" s="165">
        <f>ROUND(I541*H541,2)</f>
        <v>239.75999999999999</v>
      </c>
      <c r="K541" s="166"/>
      <c r="L541" s="31"/>
      <c r="M541" s="167" t="s">
        <v>1</v>
      </c>
      <c r="N541" s="168" t="s">
        <v>41</v>
      </c>
      <c r="O541" s="169">
        <v>1.629</v>
      </c>
      <c r="P541" s="169">
        <f>O541*H541</f>
        <v>0.62390699999999999</v>
      </c>
      <c r="Q541" s="169">
        <v>0</v>
      </c>
      <c r="R541" s="169">
        <f>Q541*H541</f>
        <v>0</v>
      </c>
      <c r="S541" s="169">
        <v>0</v>
      </c>
      <c r="T541" s="170">
        <f>S541*H541</f>
        <v>0</v>
      </c>
      <c r="U541" s="30"/>
      <c r="V541" s="30"/>
      <c r="W541" s="30"/>
      <c r="X541" s="30"/>
      <c r="Y541" s="30"/>
      <c r="Z541" s="30"/>
      <c r="AA541" s="30"/>
      <c r="AB541" s="30"/>
      <c r="AC541" s="30"/>
      <c r="AD541" s="30"/>
      <c r="AE541" s="30"/>
      <c r="AR541" s="171" t="s">
        <v>193</v>
      </c>
      <c r="AT541" s="171" t="s">
        <v>124</v>
      </c>
      <c r="AU541" s="171" t="s">
        <v>85</v>
      </c>
      <c r="AY541" s="17" t="s">
        <v>122</v>
      </c>
      <c r="BE541" s="172">
        <f>IF(N541="základní",J541,0)</f>
        <v>239.75999999999999</v>
      </c>
      <c r="BF541" s="172">
        <f>IF(N541="snížená",J541,0)</f>
        <v>0</v>
      </c>
      <c r="BG541" s="172">
        <f>IF(N541="zákl. přenesená",J541,0)</f>
        <v>0</v>
      </c>
      <c r="BH541" s="172">
        <f>IF(N541="sníž. přenesená",J541,0)</f>
        <v>0</v>
      </c>
      <c r="BI541" s="172">
        <f>IF(N541="nulová",J541,0)</f>
        <v>0</v>
      </c>
      <c r="BJ541" s="17" t="s">
        <v>19</v>
      </c>
      <c r="BK541" s="172">
        <f>ROUND(I541*H541,2)</f>
        <v>239.75999999999999</v>
      </c>
      <c r="BL541" s="17" t="s">
        <v>193</v>
      </c>
      <c r="BM541" s="171" t="s">
        <v>777</v>
      </c>
    </row>
    <row r="542" s="12" customFormat="1" ht="22.8" customHeight="1">
      <c r="A542" s="12"/>
      <c r="B542" s="147"/>
      <c r="C542" s="12"/>
      <c r="D542" s="148" t="s">
        <v>75</v>
      </c>
      <c r="E542" s="157" t="s">
        <v>778</v>
      </c>
      <c r="F542" s="157" t="s">
        <v>779</v>
      </c>
      <c r="G542" s="12"/>
      <c r="H542" s="12"/>
      <c r="I542" s="12"/>
      <c r="J542" s="158">
        <f>BK542</f>
        <v>69852</v>
      </c>
      <c r="K542" s="12"/>
      <c r="L542" s="147"/>
      <c r="M542" s="151"/>
      <c r="N542" s="152"/>
      <c r="O542" s="152"/>
      <c r="P542" s="153">
        <f>SUM(P543:P548)</f>
        <v>42.5</v>
      </c>
      <c r="Q542" s="152"/>
      <c r="R542" s="153">
        <f>SUM(R543:R548)</f>
        <v>0.02443</v>
      </c>
      <c r="S542" s="152"/>
      <c r="T542" s="154">
        <f>SUM(T543:T548)</f>
        <v>0</v>
      </c>
      <c r="U542" s="12"/>
      <c r="V542" s="12"/>
      <c r="W542" s="12"/>
      <c r="X542" s="12"/>
      <c r="Y542" s="12"/>
      <c r="Z542" s="12"/>
      <c r="AA542" s="12"/>
      <c r="AB542" s="12"/>
      <c r="AC542" s="12"/>
      <c r="AD542" s="12"/>
      <c r="AE542" s="12"/>
      <c r="AR542" s="148" t="s">
        <v>85</v>
      </c>
      <c r="AT542" s="155" t="s">
        <v>75</v>
      </c>
      <c r="AU542" s="155" t="s">
        <v>19</v>
      </c>
      <c r="AY542" s="148" t="s">
        <v>122</v>
      </c>
      <c r="BK542" s="156">
        <f>SUM(BK543:BK548)</f>
        <v>69852</v>
      </c>
    </row>
    <row r="543" s="2" customFormat="1" ht="21.75" customHeight="1">
      <c r="A543" s="30"/>
      <c r="B543" s="159"/>
      <c r="C543" s="160" t="s">
        <v>780</v>
      </c>
      <c r="D543" s="160" t="s">
        <v>124</v>
      </c>
      <c r="E543" s="161" t="s">
        <v>781</v>
      </c>
      <c r="F543" s="162" t="s">
        <v>782</v>
      </c>
      <c r="G543" s="163" t="s">
        <v>256</v>
      </c>
      <c r="H543" s="164">
        <v>31</v>
      </c>
      <c r="I543" s="165">
        <v>642</v>
      </c>
      <c r="J543" s="165">
        <f>ROUND(I543*H543,2)</f>
        <v>19902</v>
      </c>
      <c r="K543" s="166"/>
      <c r="L543" s="31"/>
      <c r="M543" s="167" t="s">
        <v>1</v>
      </c>
      <c r="N543" s="168" t="s">
        <v>41</v>
      </c>
      <c r="O543" s="169">
        <v>0.625</v>
      </c>
      <c r="P543" s="169">
        <f>O543*H543</f>
        <v>19.375</v>
      </c>
      <c r="Q543" s="169">
        <v>0.00042999999999999999</v>
      </c>
      <c r="R543" s="169">
        <f>Q543*H543</f>
        <v>0.01333</v>
      </c>
      <c r="S543" s="169">
        <v>0</v>
      </c>
      <c r="T543" s="170">
        <f>S543*H543</f>
        <v>0</v>
      </c>
      <c r="U543" s="30"/>
      <c r="V543" s="30"/>
      <c r="W543" s="30"/>
      <c r="X543" s="30"/>
      <c r="Y543" s="30"/>
      <c r="Z543" s="30"/>
      <c r="AA543" s="30"/>
      <c r="AB543" s="30"/>
      <c r="AC543" s="30"/>
      <c r="AD543" s="30"/>
      <c r="AE543" s="30"/>
      <c r="AR543" s="171" t="s">
        <v>193</v>
      </c>
      <c r="AT543" s="171" t="s">
        <v>124</v>
      </c>
      <c r="AU543" s="171" t="s">
        <v>85</v>
      </c>
      <c r="AY543" s="17" t="s">
        <v>122</v>
      </c>
      <c r="BE543" s="172">
        <f>IF(N543="základní",J543,0)</f>
        <v>19902</v>
      </c>
      <c r="BF543" s="172">
        <f>IF(N543="snížená",J543,0)</f>
        <v>0</v>
      </c>
      <c r="BG543" s="172">
        <f>IF(N543="zákl. přenesená",J543,0)</f>
        <v>0</v>
      </c>
      <c r="BH543" s="172">
        <f>IF(N543="sníž. přenesená",J543,0)</f>
        <v>0</v>
      </c>
      <c r="BI543" s="172">
        <f>IF(N543="nulová",J543,0)</f>
        <v>0</v>
      </c>
      <c r="BJ543" s="17" t="s">
        <v>19</v>
      </c>
      <c r="BK543" s="172">
        <f>ROUND(I543*H543,2)</f>
        <v>19902</v>
      </c>
      <c r="BL543" s="17" t="s">
        <v>193</v>
      </c>
      <c r="BM543" s="171" t="s">
        <v>783</v>
      </c>
    </row>
    <row r="544" s="13" customFormat="1">
      <c r="A544" s="13"/>
      <c r="B544" s="173"/>
      <c r="C544" s="13"/>
      <c r="D544" s="174" t="s">
        <v>130</v>
      </c>
      <c r="E544" s="175" t="s">
        <v>1</v>
      </c>
      <c r="F544" s="176" t="s">
        <v>784</v>
      </c>
      <c r="G544" s="13"/>
      <c r="H544" s="177">
        <v>31</v>
      </c>
      <c r="I544" s="13"/>
      <c r="J544" s="13"/>
      <c r="K544" s="13"/>
      <c r="L544" s="173"/>
      <c r="M544" s="178"/>
      <c r="N544" s="179"/>
      <c r="O544" s="179"/>
      <c r="P544" s="179"/>
      <c r="Q544" s="179"/>
      <c r="R544" s="179"/>
      <c r="S544" s="179"/>
      <c r="T544" s="180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175" t="s">
        <v>130</v>
      </c>
      <c r="AU544" s="175" t="s">
        <v>85</v>
      </c>
      <c r="AV544" s="13" t="s">
        <v>85</v>
      </c>
      <c r="AW544" s="13" t="s">
        <v>32</v>
      </c>
      <c r="AX544" s="13" t="s">
        <v>76</v>
      </c>
      <c r="AY544" s="175" t="s">
        <v>122</v>
      </c>
    </row>
    <row r="545" s="14" customFormat="1">
      <c r="A545" s="14"/>
      <c r="B545" s="181"/>
      <c r="C545" s="14"/>
      <c r="D545" s="174" t="s">
        <v>130</v>
      </c>
      <c r="E545" s="182" t="s">
        <v>1</v>
      </c>
      <c r="F545" s="183" t="s">
        <v>133</v>
      </c>
      <c r="G545" s="14"/>
      <c r="H545" s="184">
        <v>31</v>
      </c>
      <c r="I545" s="14"/>
      <c r="J545" s="14"/>
      <c r="K545" s="14"/>
      <c r="L545" s="181"/>
      <c r="M545" s="185"/>
      <c r="N545" s="186"/>
      <c r="O545" s="186"/>
      <c r="P545" s="186"/>
      <c r="Q545" s="186"/>
      <c r="R545" s="186"/>
      <c r="S545" s="186"/>
      <c r="T545" s="187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182" t="s">
        <v>130</v>
      </c>
      <c r="AU545" s="182" t="s">
        <v>85</v>
      </c>
      <c r="AV545" s="14" t="s">
        <v>128</v>
      </c>
      <c r="AW545" s="14" t="s">
        <v>32</v>
      </c>
      <c r="AX545" s="14" t="s">
        <v>19</v>
      </c>
      <c r="AY545" s="182" t="s">
        <v>122</v>
      </c>
    </row>
    <row r="546" s="2" customFormat="1" ht="21.75" customHeight="1">
      <c r="A546" s="30"/>
      <c r="B546" s="159"/>
      <c r="C546" s="160" t="s">
        <v>785</v>
      </c>
      <c r="D546" s="160" t="s">
        <v>124</v>
      </c>
      <c r="E546" s="161" t="s">
        <v>786</v>
      </c>
      <c r="F546" s="162" t="s">
        <v>787</v>
      </c>
      <c r="G546" s="163" t="s">
        <v>256</v>
      </c>
      <c r="H546" s="164">
        <v>37</v>
      </c>
      <c r="I546" s="165">
        <v>1350</v>
      </c>
      <c r="J546" s="165">
        <f>ROUND(I546*H546,2)</f>
        <v>49950</v>
      </c>
      <c r="K546" s="166"/>
      <c r="L546" s="31"/>
      <c r="M546" s="167" t="s">
        <v>1</v>
      </c>
      <c r="N546" s="168" t="s">
        <v>41</v>
      </c>
      <c r="O546" s="169">
        <v>0.625</v>
      </c>
      <c r="P546" s="169">
        <f>O546*H546</f>
        <v>23.125</v>
      </c>
      <c r="Q546" s="169">
        <v>0.00029999999999999997</v>
      </c>
      <c r="R546" s="169">
        <f>Q546*H546</f>
        <v>0.011099999999999999</v>
      </c>
      <c r="S546" s="169">
        <v>0</v>
      </c>
      <c r="T546" s="170">
        <f>S546*H546</f>
        <v>0</v>
      </c>
      <c r="U546" s="30"/>
      <c r="V546" s="30"/>
      <c r="W546" s="30"/>
      <c r="X546" s="30"/>
      <c r="Y546" s="30"/>
      <c r="Z546" s="30"/>
      <c r="AA546" s="30"/>
      <c r="AB546" s="30"/>
      <c r="AC546" s="30"/>
      <c r="AD546" s="30"/>
      <c r="AE546" s="30"/>
      <c r="AR546" s="171" t="s">
        <v>193</v>
      </c>
      <c r="AT546" s="171" t="s">
        <v>124</v>
      </c>
      <c r="AU546" s="171" t="s">
        <v>85</v>
      </c>
      <c r="AY546" s="17" t="s">
        <v>122</v>
      </c>
      <c r="BE546" s="172">
        <f>IF(N546="základní",J546,0)</f>
        <v>49950</v>
      </c>
      <c r="BF546" s="172">
        <f>IF(N546="snížená",J546,0)</f>
        <v>0</v>
      </c>
      <c r="BG546" s="172">
        <f>IF(N546="zákl. přenesená",J546,0)</f>
        <v>0</v>
      </c>
      <c r="BH546" s="172">
        <f>IF(N546="sníž. přenesená",J546,0)</f>
        <v>0</v>
      </c>
      <c r="BI546" s="172">
        <f>IF(N546="nulová",J546,0)</f>
        <v>0</v>
      </c>
      <c r="BJ546" s="17" t="s">
        <v>19</v>
      </c>
      <c r="BK546" s="172">
        <f>ROUND(I546*H546,2)</f>
        <v>49950</v>
      </c>
      <c r="BL546" s="17" t="s">
        <v>193</v>
      </c>
      <c r="BM546" s="171" t="s">
        <v>788</v>
      </c>
    </row>
    <row r="547" s="13" customFormat="1">
      <c r="A547" s="13"/>
      <c r="B547" s="173"/>
      <c r="C547" s="13"/>
      <c r="D547" s="174" t="s">
        <v>130</v>
      </c>
      <c r="E547" s="175" t="s">
        <v>1</v>
      </c>
      <c r="F547" s="176" t="s">
        <v>789</v>
      </c>
      <c r="G547" s="13"/>
      <c r="H547" s="177">
        <v>37</v>
      </c>
      <c r="I547" s="13"/>
      <c r="J547" s="13"/>
      <c r="K547" s="13"/>
      <c r="L547" s="173"/>
      <c r="M547" s="178"/>
      <c r="N547" s="179"/>
      <c r="O547" s="179"/>
      <c r="P547" s="179"/>
      <c r="Q547" s="179"/>
      <c r="R547" s="179"/>
      <c r="S547" s="179"/>
      <c r="T547" s="180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175" t="s">
        <v>130</v>
      </c>
      <c r="AU547" s="175" t="s">
        <v>85</v>
      </c>
      <c r="AV547" s="13" t="s">
        <v>85</v>
      </c>
      <c r="AW547" s="13" t="s">
        <v>32</v>
      </c>
      <c r="AX547" s="13" t="s">
        <v>76</v>
      </c>
      <c r="AY547" s="175" t="s">
        <v>122</v>
      </c>
    </row>
    <row r="548" s="14" customFormat="1">
      <c r="A548" s="14"/>
      <c r="B548" s="181"/>
      <c r="C548" s="14"/>
      <c r="D548" s="174" t="s">
        <v>130</v>
      </c>
      <c r="E548" s="182" t="s">
        <v>1</v>
      </c>
      <c r="F548" s="183" t="s">
        <v>133</v>
      </c>
      <c r="G548" s="14"/>
      <c r="H548" s="184">
        <v>37</v>
      </c>
      <c r="I548" s="14"/>
      <c r="J548" s="14"/>
      <c r="K548" s="14"/>
      <c r="L548" s="181"/>
      <c r="M548" s="198"/>
      <c r="N548" s="199"/>
      <c r="O548" s="199"/>
      <c r="P548" s="199"/>
      <c r="Q548" s="199"/>
      <c r="R548" s="199"/>
      <c r="S548" s="199"/>
      <c r="T548" s="200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182" t="s">
        <v>130</v>
      </c>
      <c r="AU548" s="182" t="s">
        <v>85</v>
      </c>
      <c r="AV548" s="14" t="s">
        <v>128</v>
      </c>
      <c r="AW548" s="14" t="s">
        <v>32</v>
      </c>
      <c r="AX548" s="14" t="s">
        <v>19</v>
      </c>
      <c r="AY548" s="182" t="s">
        <v>122</v>
      </c>
    </row>
    <row r="549" s="2" customFormat="1" ht="6.96" customHeight="1">
      <c r="A549" s="30"/>
      <c r="B549" s="51"/>
      <c r="C549" s="52"/>
      <c r="D549" s="52"/>
      <c r="E549" s="52"/>
      <c r="F549" s="52"/>
      <c r="G549" s="52"/>
      <c r="H549" s="52"/>
      <c r="I549" s="52"/>
      <c r="J549" s="52"/>
      <c r="K549" s="52"/>
      <c r="L549" s="31"/>
      <c r="M549" s="30"/>
      <c r="O549" s="30"/>
      <c r="P549" s="30"/>
      <c r="Q549" s="30"/>
      <c r="R549" s="30"/>
      <c r="S549" s="30"/>
      <c r="T549" s="30"/>
      <c r="U549" s="30"/>
      <c r="V549" s="30"/>
      <c r="W549" s="30"/>
      <c r="X549" s="30"/>
      <c r="Y549" s="30"/>
      <c r="Z549" s="30"/>
      <c r="AA549" s="30"/>
      <c r="AB549" s="30"/>
      <c r="AC549" s="30"/>
      <c r="AD549" s="30"/>
      <c r="AE549" s="30"/>
    </row>
  </sheetData>
  <autoFilter ref="C127:K548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GT-PC\Karel</dc:creator>
  <cp:lastModifiedBy>GT-PC\Karel</cp:lastModifiedBy>
  <dcterms:created xsi:type="dcterms:W3CDTF">2020-05-18T07:35:56Z</dcterms:created>
  <dcterms:modified xsi:type="dcterms:W3CDTF">2020-05-18T07:36:01Z</dcterms:modified>
</cp:coreProperties>
</file>