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Technologie" sheetId="2" r:id="rId2"/>
    <sheet name="1VRN - Vedlejší rozpočtov..." sheetId="3" r:id="rId3"/>
  </sheets>
  <definedNames>
    <definedName name="_xlnm.Print_Area" localSheetId="0">'Rekapitulace stavby'!$D$4:$AO$76,'Rekapitulace stavby'!$C$82:$AQ$97</definedName>
    <definedName name="_xlnm._FilterDatabase" localSheetId="1" hidden="1">'1 - Technologie'!$C$128:$K$294</definedName>
    <definedName name="_xlnm.Print_Area" localSheetId="1">'1 - Technologie'!$C$4:$J$76,'1 - Technologie'!$C$82:$J$110,'1 - Technologie'!$C$116:$K$294</definedName>
    <definedName name="_xlnm._FilterDatabase" localSheetId="2" hidden="1">'1VRN - Vedlejší rozpočtov...'!$C$120:$K$138</definedName>
    <definedName name="_xlnm.Print_Area" localSheetId="2">'1VRN - Vedlejší rozpočtov...'!$C$4:$J$76,'1VRN - Vedlejší rozpočtov...'!$C$82:$J$102,'1VRN - Vedlejší rozpočtov...'!$C$108:$K$138</definedName>
    <definedName name="_xlnm.Print_Titles" localSheetId="0">'Rekapitulace stavby'!$92:$92</definedName>
    <definedName name="_xlnm.Print_Titles" localSheetId="1">'1 - Technologie'!$128:$128</definedName>
    <definedName name="_xlnm.Print_Titles" localSheetId="2">'1VRN - Vedlejší rozpočtov...'!$120:$120</definedName>
  </definedNames>
  <calcPr fullCalcOnLoad="1"/>
</workbook>
</file>

<file path=xl/sharedStrings.xml><?xml version="1.0" encoding="utf-8"?>
<sst xmlns="http://schemas.openxmlformats.org/spreadsheetml/2006/main" count="1986" uniqueCount="471">
  <si>
    <t>Export Komplet</t>
  </si>
  <si>
    <t/>
  </si>
  <si>
    <t>2.0</t>
  </si>
  <si>
    <t>ZAMOK</t>
  </si>
  <si>
    <t>False</t>
  </si>
  <si>
    <t>{8cc7f7a9-ce9b-4d31-93eb-99e53c3d27bf}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</si>
  <si>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</si>
  <si>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</si>
  <si>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</si>
  <si>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</si>
  <si>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</si>
  <si>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</si>
  <si>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</si>
  <si>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</si>
  <si>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</si>
  <si>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</si>
  <si>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</si>
  <si>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dosazovací nádrže ČOV Kostelec nad Orlicí 1 ETAPA</t>
  </si>
  <si>
    <t>KSO:</t>
  </si>
  <si>
    <t>CC-CZ:</t>
  </si>
  <si>
    <t>Místo:</t>
  </si>
  <si>
    <t>Kostelec nad Orlicí</t>
  </si>
  <si>
    <t>Datum:</t>
  </si>
  <si>
    <t>11. 2. 2020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</si>
  <si>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</si>
  <si>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</si>
  <si>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</si>
  <si>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</si>
  <si>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</si>
  <si>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</si>
  <si>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</si>
  <si>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</si>
  <si>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</si>
  <si>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</si>
  <si>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</si>
  <si>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</si>
  <si>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</si>
  <si>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</si>
  <si>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</si>
  <si>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</si>
  <si>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</si>
  <si>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</si>
  <si>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</si>
  <si>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</si>
  <si>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</si>
  <si>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</si>
  <si>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</si>
  <si>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</si>
  <si>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</si>
  <si>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</si>
  <si>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</si>
  <si>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</si>
  <si>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</si>
  <si>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</si>
  <si>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</si>
  <si>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</si>
  <si>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</si>
  <si>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</si>
  <si>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</si>
  <si>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</si>
  <si>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</si>
  <si>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</si>
  <si>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</si>
  <si>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</si>
  <si>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</si>
  <si>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</si>
  <si>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</si>
  <si>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</si>
  <si>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</si>
  <si>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</si>
  <si>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</si>
  <si>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</si>
  <si>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</si>
  <si>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</si>
  <si>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</si>
  <si>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</si>
  <si>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</si>
  <si>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</si>
  <si>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</si>
  <si>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</si>
  <si>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Technologie</t>
  </si>
  <si>
    <t>PRO</t>
  </si>
  <si>
    <t>{920fdeb3-605d-4caf-a1a3-ef22e817c374}</t>
  </si>
  <si>
    <t>2</t>
  </si>
  <si>
    <t>1VRN</t>
  </si>
  <si>
    <t>Vedlejší rozpočtové náklady</t>
  </si>
  <si>
    <t>VON</t>
  </si>
  <si>
    <t>{2e2e5cef-5cda-43c1-9931-6813e06d8686}</t>
  </si>
  <si>
    <t>KRYCÍ LIST SOUPISU PRACÍ</t>
  </si>
  <si>
    <t>Objekt:</t>
  </si>
  <si>
    <t>1 - Technologie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</si>
  <si>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</si>
  <si>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</si>
  <si>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</si>
  <si>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</si>
  <si>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</si>
  <si>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</si>
  <si>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HSV 01.1 - Přípravné práce</t>
  </si>
  <si>
    <t>PSV - PSV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</si>
  <si>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</si>
  <si>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</si>
  <si>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</si>
  <si>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767 - Konstrukce zámečnické</t>
  </si>
  <si>
    <t xml:space="preserve">    997 - Přesun sutě</t>
  </si>
  <si>
    <t xml:space="preserve">    PS 01.1 -  Technologické vybavení ČOV</t>
  </si>
  <si>
    <t xml:space="preserve">    PS 01.11 - Trubní rozvody</t>
  </si>
  <si>
    <t>M -  M</t>
  </si>
  <si>
    <t xml:space="preserve">    PS 01.2 -  Montáž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</si>
  <si>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</si>
  <si>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</si>
  <si>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</si>
  <si>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</si>
  <si>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</si>
  <si>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</si>
  <si>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</si>
  <si>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</si>
  <si>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</si>
  <si>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</si>
  <si>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</si>
  <si>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</si>
  <si>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</si>
  <si>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</si>
  <si>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</si>
  <si>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</si>
  <si>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</si>
  <si>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HSV 01.1</t>
  </si>
  <si>
    <t>Přípravné práce</t>
  </si>
  <si>
    <t>K</t>
  </si>
  <si>
    <t>R1001</t>
  </si>
  <si>
    <t>Odčerpání nádrží ČOV</t>
  </si>
  <si>
    <t>hod</t>
  </si>
  <si>
    <t>4</t>
  </si>
  <si>
    <t>1285119683</t>
  </si>
  <si>
    <t>PP</t>
  </si>
  <si>
    <t xml:space="preserve">Odčerpání čištěné odpadní vody z nádrží pro možnost </t>
  </si>
  <si>
    <t>PSV</t>
  </si>
  <si>
    <t>6</t>
  </si>
  <si>
    <t>Úpravy povrchů, podlahy a osazování výplní</t>
  </si>
  <si>
    <t>629995101</t>
  </si>
  <si>
    <t>Očištění vnějších ploch tlakovou vodou</t>
  </si>
  <si>
    <t>m2</t>
  </si>
  <si>
    <t>CS ÚRS 2020 01</t>
  </si>
  <si>
    <t>2140020945</t>
  </si>
  <si>
    <t>Očištění vnějších ploch tlakovou vodou omytím</t>
  </si>
  <si>
    <t>VV</t>
  </si>
  <si>
    <t>půdorys+stěny nádrže dos+oboustranné omytí demontovaných panelů+čela</t>
  </si>
  <si>
    <t>129+61,27*3,28+(2*64+2*43,2+2*83,16)+6,48*2*2</t>
  </si>
  <si>
    <t>Součet</t>
  </si>
  <si>
    <t>8</t>
  </si>
  <si>
    <t>Trubní vedení</t>
  </si>
  <si>
    <t>3</t>
  </si>
  <si>
    <t>871275811</t>
  </si>
  <si>
    <t>Bourání stávajícího potrubí z PVC nebo PP DN 150</t>
  </si>
  <si>
    <t>m</t>
  </si>
  <si>
    <t>-1084676329</t>
  </si>
  <si>
    <t>Bourání stávajícího potrubí z PVC nebo polypropylenu PP v otevřeném výkopu DN do 150. Demontáž původního aeračního potrubí.</t>
  </si>
  <si>
    <t>PSC</t>
  </si>
  <si>
    <t xml:space="preserve">Poznámka k souboru cen:
1. Ceny jsou určeny pro bourání vodovodního a kanalizačního potrubí. 2. V cenách jsou započteny náklady na bourání potrubí včetně tvarovek. </t>
  </si>
  <si>
    <t>aerační potrubí</t>
  </si>
  <si>
    <t>4*25,4</t>
  </si>
  <si>
    <t>871365811</t>
  </si>
  <si>
    <t>Bourání stávajícího potrubí z PVC nebo PP DN přes 150 do 250</t>
  </si>
  <si>
    <t>1759982441</t>
  </si>
  <si>
    <t>Bourání stávajícího potrubí z PVC nebo polypropylenu PP v otevřeném výkopu DN přes 150 do 250</t>
  </si>
  <si>
    <t>28,8+2,4+7,9+6,51+2,03+2,03</t>
  </si>
  <si>
    <t>9</t>
  </si>
  <si>
    <t>Ostatní konstrukce a práce, bourání</t>
  </si>
  <si>
    <t>5</t>
  </si>
  <si>
    <t>938901411</t>
  </si>
  <si>
    <t>Dezinfekce nádrže roztokem chlornanu sodného</t>
  </si>
  <si>
    <t>m3</t>
  </si>
  <si>
    <t>2062862034</t>
  </si>
  <si>
    <t>Dezinfekce nádrže  roztokem chlornanu sodného.
Dezinfekce bude probíhat dle schváleného postupu Krajské hygienické stanice.</t>
  </si>
  <si>
    <t xml:space="preserve">Poznámka k souboru cen:
1. V ceně jsou započteny i náklady na dodání a zamíchání chlornanu sodného do m3 vody použité k dezinfekci. 2. Naplnění a vyprázdnění nádrže vodou se oceňuje cenami 933 90-13 Naplnění a vyprázdnění nádrže této části ceníku. 3. Množství měrných jednotek se určuje v m3 dezinfekčního roztoku v nádrži. </t>
  </si>
  <si>
    <t>128,68*3,28</t>
  </si>
  <si>
    <t>952903112</t>
  </si>
  <si>
    <t>Vyčištění objektů ČOV, nádrží, žlabů a kanálů při v do 3,5 m</t>
  </si>
  <si>
    <t>-1772418886</t>
  </si>
  <si>
    <t>Vyčištění objektů čistíren odpadních vod, nádrží, žlabů nebo kanálů  světlé výšky prostoru do 3,5 m</t>
  </si>
  <si>
    <t xml:space="preserve">Poznámka k souboru cen:
1. Ceny jsou určeny za zametení prostorů, umytí keramických podlah, vyčištění oken, dveří, zábradlí, potrubí, armatur a jiných konstrukcí a předmětů před předáním stavby do užívání. 2. Množství měrných jednotek se určuje v m2 půdorysné plochy vnějšího obrysu objektu. </t>
  </si>
  <si>
    <t>7</t>
  </si>
  <si>
    <t>R1003</t>
  </si>
  <si>
    <t>Vybourání stávajících sklolaminátových panelů dosazovacích nádrží</t>
  </si>
  <si>
    <t>-1471208428</t>
  </si>
  <si>
    <t xml:space="preserve">Vybourání stávajících sklolaminátovýc panelů dosazovacích nádrží. </t>
  </si>
  <si>
    <t>Stěny dosazovacích nádrží</t>
  </si>
  <si>
    <t>203,26</t>
  </si>
  <si>
    <t>767</t>
  </si>
  <si>
    <t>Konstrukce zámečnické</t>
  </si>
  <si>
    <t>767991003</t>
  </si>
  <si>
    <t>Montáž pomocné nebo nosné konstrukce z kompozitních profilů o hmotnosti do 5 kg/m</t>
  </si>
  <si>
    <t>-1325052848</t>
  </si>
  <si>
    <t>Montáž výrobků z jeklových profilů v provedení nerez AISI 304 pomocné nebo nosné konstrukce z profilů hmotnosti přes 2,5 do 5 kg/m. Montáž svařováním ke stávajícím profilům a pomocí nerez šroubů a matic. Montáž včetně drobného kotvícího materiálu, šroubům matic, podložek, prostupů.</t>
  </si>
  <si>
    <t>(10*2,4+10*1,2+4*21,6)*1,1</t>
  </si>
  <si>
    <t>rezerva pro dostužení stávající konstrukcekonstrukce</t>
  </si>
  <si>
    <t>269,28*0,15</t>
  </si>
  <si>
    <t>M</t>
  </si>
  <si>
    <t>145R50244</t>
  </si>
  <si>
    <t>profil ocelový čtvercový svařovaný 50x50x2mm, provedení nerez AISI 304</t>
  </si>
  <si>
    <t>629703531</t>
  </si>
  <si>
    <t>profil ocelový čtvercový svařovaný 50x50x2mm</t>
  </si>
  <si>
    <t>171,6*1,02 'Přepočtené koeficientem množství</t>
  </si>
  <si>
    <t>10</t>
  </si>
  <si>
    <t>767996701</t>
  </si>
  <si>
    <t>Demontáž atypických zámečnických konstrukcí řezáním hmotnosti jednotlivých dílů do 50 kg</t>
  </si>
  <si>
    <t>kg</t>
  </si>
  <si>
    <t>898372897</t>
  </si>
  <si>
    <t>Demontáž ostatních zámečnických konstrukcí  o hmotnosti jednotlivých dílů řezáním do 50 kg</t>
  </si>
  <si>
    <t xml:space="preserve">Poznámka k souboru cen:
1. Cenami nelze oceňovat demontáž jmenovité konstrukce, pro kterou jsou ceny v katalogu již stanoveny. 2. Ceny lze užít pro sortiment zámečnických konstrukcí, nikoliv pro sloupy, kolejnice, vazníky apod. 3. Volba cen se řídí hmotností jednotlivě demontovaného dílu konstrukce. </t>
  </si>
  <si>
    <t>997</t>
  </si>
  <si>
    <t>Přesun sutě</t>
  </si>
  <si>
    <t>11</t>
  </si>
  <si>
    <t>997002511</t>
  </si>
  <si>
    <t>Vodorovné přemístění suti a vybouraných hmot bez naložení ale se složením a urovnáním do 1 km</t>
  </si>
  <si>
    <t>t</t>
  </si>
  <si>
    <t>1942620911</t>
  </si>
  <si>
    <t>Vodorovné přemístění suti a vybouraných hmot  bez naložení, se složením a hrubým urovnáním na vzdálenost do 1 km</t>
  </si>
  <si>
    <t xml:space="preserve">Poznámka k souboru cen:
1. Cenu nelze použít pro přemístění po železnici, po vodě nebo ručně. 2. V ceně jsou započteny i náklady na terénní přirážky i na jízdu v nepříznivých poměrech (sklon silnice nebo terénu, povrch dopravní plochy, použití přívěsů apod.). 3. Je-li na dopravní dráze nějaká překážka, pro kterou je nutné překládat suť z jednoho dopravního prostředku na jiný, oceňuje se tato lomená doprava suti v každém úseku samostatně. </t>
  </si>
  <si>
    <t>12</t>
  </si>
  <si>
    <t>997002611</t>
  </si>
  <si>
    <t>Nakládání suti a vybouraných hmot</t>
  </si>
  <si>
    <t>-378972651</t>
  </si>
  <si>
    <t>Nakládání suti a vybouraných hmot na dopravní prostředek  pro vodorovné přemístění</t>
  </si>
  <si>
    <t xml:space="preserve">Poznámka k souboru cen:
1. Cena platí i pro překládání při lomené dopravě. 2. Cenu nelze použít při dopravě po železnici, po vodě nebo ručně. </t>
  </si>
  <si>
    <t>13</t>
  </si>
  <si>
    <t>997013501</t>
  </si>
  <si>
    <t>Odvoz suti a vybouraných hmot na skládku nebo meziskládku do 1 km se složením</t>
  </si>
  <si>
    <t>-586037115</t>
  </si>
  <si>
    <t>Odvoz suti a vybouraných hmot na skládku nebo meziskládku  se složením, na vzdálenost do 1 km</t>
  </si>
  <si>
    <t xml:space="preserve">Poznámka k souboru cen:
1. Délka odvozu suti je vzdálenost od místa naložení suti na dopravní prostředek až po místo složení na určené skládce nebo meziskládce. 2. V ceně -3501 jsou započteny i náklady na složení suti na skládku nebo meziskládku. 3. Ceny jsou určeny pro odvoz suti na skládku nebo meziskládku jakýmkoliv způsobem silniční dopravy (i prostřednictvím kontejnerů). 4. Odvoz suti z meziskládky se oceňuje cenou 997 01-3511. </t>
  </si>
  <si>
    <t>14</t>
  </si>
  <si>
    <t>997013814</t>
  </si>
  <si>
    <t>Poplatek za uložení na skládce (skládkovné) stavebního odpadu izolací kód odpadu 17 06 04</t>
  </si>
  <si>
    <t>-809614239</t>
  </si>
  <si>
    <t>Poplatek za uložení stavebního odpadu na skládce (skládkovné) z izolačních materiálů zatříděného do Katalogu odpadů pod kódem 17 06 04</t>
  </si>
  <si>
    <t xml:space="preserve">Poznámka k souboru cen:
1. Ceny uvedené 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</si>
  <si>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PS 01.1</t>
  </si>
  <si>
    <t xml:space="preserve"> Technologické vybavení ČOV</t>
  </si>
  <si>
    <t>0900</t>
  </si>
  <si>
    <t>Montáž technologických příček vestavby dosazovací nádrže z panelů PP-C o rozměrech 2600 x 1000 mm</t>
  </si>
  <si>
    <t>-477364412</t>
  </si>
  <si>
    <t>Montář technologických příček vestavby dosazovací nádrže z panelů PP-C o rozměrech 2600 x 1000 mm. Montáž panelů bude provedena včetně uchycení do půlvodního ocelového rámu uvnitř nádrží. Spoje jednotlivých desek budou svařeny. Dodávka včetně svařovacícho materiálu.</t>
  </si>
  <si>
    <t>16</t>
  </si>
  <si>
    <t>0901</t>
  </si>
  <si>
    <t>Vstřikované PP-C panely, velikost komůrky 50x50 mm, formát 2600 x 1000 mm</t>
  </si>
  <si>
    <t>ks</t>
  </si>
  <si>
    <t>-1736419574</t>
  </si>
  <si>
    <t>Vstřikované PP-C panely, velikost komůrky 50x50 mm, formát 2600 x 1000 mm. Materiál polypropylenový copolymer, rozmězí pracovní teploty -30 až 90°C, 100% revyklovatelný, svařovatelný.</t>
  </si>
  <si>
    <t>77</t>
  </si>
  <si>
    <t>17</t>
  </si>
  <si>
    <t>0902</t>
  </si>
  <si>
    <t>Vstřikované PP-C panely, velikost komůrky 50x50 mm, formát 2600 x 1000 mm s UV stabilizací</t>
  </si>
  <si>
    <t>763643421</t>
  </si>
  <si>
    <t>Vstřikované PP-C panely, velikost komůrky 50x50 mm, formát 2600 x 1000 mm s UV ochranou. Materiál polypropylenový copolymer, rozmězí pracovní teploty -30 až 90°C, 100% revyklovatelný, svařovatelný.</t>
  </si>
  <si>
    <t>24</t>
  </si>
  <si>
    <t>18</t>
  </si>
  <si>
    <t>1010</t>
  </si>
  <si>
    <t>Ponorné kalové čerpadlo vstupní čerpací stanice,Q = 2,6 l/s, H = 6,0 m, Motorový výkon: 0,75 kW, Regulace FM, Výtlačné hrdlo: DN 65</t>
  </si>
  <si>
    <t>kus</t>
  </si>
  <si>
    <t>532067040</t>
  </si>
  <si>
    <t>Ponorné čerpadlo kompletní s elektromotorem 400V/50Hz se zabudovanou tepelnou ochranou statoru (termistory) a 10 m stíněným kabelem pro instalaci do šachty. Elektromotor v mokrém provedení, vlhkostní sonda, výkon 1,3 kW, rozběh přes FM, druh krytí IP 68, Sací hrdlo DN100 a průchodnost oběžným kolem 100 mm - bezbariérová. dvojitá mechanická ucpávka na straně čerpaného média SIC/SIC. Hgeo = 1,6 m, L= 5 m, Q = 30 l/s, H= 2,45.</t>
  </si>
  <si>
    <t>19</t>
  </si>
  <si>
    <t>1014</t>
  </si>
  <si>
    <t xml:space="preserve">Norné stěny instalovaná dodatečně na odtokový žlab Dodávka stěn je kompletní včetně kotevních prvků, instalační sady, montáže a příslušné dokumentace. </t>
  </si>
  <si>
    <t>-692423697</t>
  </si>
  <si>
    <t>OC AISI 304, tl. plechu 1,5 mm, rozměry dle výkresové dokumentace Kotvení pomocí nerezových šroubů ke stávajícímu odtokovému žlabu. Norné stěny budou doplněny podél obou odtokových žlabů.</t>
  </si>
  <si>
    <t>20</t>
  </si>
  <si>
    <t>1019</t>
  </si>
  <si>
    <t>Jemnobublinný aerační systém aktivací aeračními rukávci. Dodávka  je kompletní vč. kotevních objímek, šroubů,nerezových spon, montáže, napojení na stávající rozvodd vzduchuí a dokumentace</t>
  </si>
  <si>
    <t>kpl</t>
  </si>
  <si>
    <t>-281995885</t>
  </si>
  <si>
    <t>Aerační rukávce o průměru 65 mm a síle stěny 1,9 mm, materiálové provedení EPDMs, pevnost v tahu &gt; 8 MPa.
Délka aeračních rukávců - 101,6 m.
Počet kotevních objímek vč. šroubů- 110 ks
Zslepenía aeračních rukávců - 8 x
Stahovací spony nerez šroubovací - 30 ks</t>
  </si>
  <si>
    <t>1019_1</t>
  </si>
  <si>
    <t>Válec pro uložení kalového čerpadla. Prodevení nerez AISI 304, síla stěn 2 mm. Rozměry h. 2500 mm, průměr 500 mm.</t>
  </si>
  <si>
    <t>-105977407</t>
  </si>
  <si>
    <t>Na válci budou připraveny prostupy s hrdlem pro napojední PVC KG DN 200 v počtu 2 ks ve spodní části šachty. Bude zřízena mezipříčka pro osazení čerpadla s otvorem pro výtlak ze spodní části šachty do odtokového potrubí. V horní části bude připraven odtok DN150 s navařenou přírubou pro připojení stávajícího odtoku převytečného kalu. Provedení válce bude z OC nerez AISI 304.
Válec bude osazen těsným utěsnňovacím  poklopem, kotveným šrouby do hrdla válce.</t>
  </si>
  <si>
    <t>22</t>
  </si>
  <si>
    <t>1032</t>
  </si>
  <si>
    <t xml:space="preserve">Objekt stahování plovoucích nečistot z dosazovací nádrže. Dodávka zařízení je kompletní včetně kotevních prvků, instalační sady, montáže a příslušné dokumentace. </t>
  </si>
  <si>
    <t>99586031</t>
  </si>
  <si>
    <t>Objekt stahování plovoucích nečistot z dosazovací nádrže. Dodávka zařízení je kompletní včetně kotevních prvků, instalační sady, montáže a příslušné dokumentace. 
OC AISI 304, 3790 x 300 x 200 mm, tl. plechu 1,5 mm, rozměry dle výkresové dokumentace</t>
  </si>
  <si>
    <t>23</t>
  </si>
  <si>
    <t>1033</t>
  </si>
  <si>
    <t>Ofuk hladiny. Dodávka zařízení je kompletní včetně kotevních prvků, montáže, přívodního potrubí od registru vzduchu a příslušné dokumentace.</t>
  </si>
  <si>
    <t>1339370710</t>
  </si>
  <si>
    <t xml:space="preserve">Ventilátor ofuku hladiny. Dodávka zařízení je kompletní včetně kotevních prvků, montáže, připojení do elektroinstalace a příslušné dokumentace. Ochrana IP x6, doplněno ovládacím vypínačem. </t>
  </si>
  <si>
    <t>PS 01.11</t>
  </si>
  <si>
    <t>Trubní rozvody</t>
  </si>
  <si>
    <t>28611368</t>
  </si>
  <si>
    <t>koleno kanalizace PVC KG 200x87°</t>
  </si>
  <si>
    <t>1007401007</t>
  </si>
  <si>
    <t>25</t>
  </si>
  <si>
    <t>28611366</t>
  </si>
  <si>
    <t>koleno kanalizace PVC KG 200x45°</t>
  </si>
  <si>
    <t>-997656246</t>
  </si>
  <si>
    <t>26</t>
  </si>
  <si>
    <t>150683040</t>
  </si>
  <si>
    <t>27</t>
  </si>
  <si>
    <t>28611433</t>
  </si>
  <si>
    <t>odbočka kanalizační plastová s hrdlem KG 200/200/87°</t>
  </si>
  <si>
    <t>-1287538649</t>
  </si>
  <si>
    <t>28</t>
  </si>
  <si>
    <t>28612244</t>
  </si>
  <si>
    <t>přesuvka kanalizační plastová PVC KG DN 200 SN12/16</t>
  </si>
  <si>
    <t>-1801591324</t>
  </si>
  <si>
    <t>29</t>
  </si>
  <si>
    <t>28611508</t>
  </si>
  <si>
    <t>redukce kanalizační PVC 200/160</t>
  </si>
  <si>
    <t>-119302721</t>
  </si>
  <si>
    <t>30</t>
  </si>
  <si>
    <t>28611588</t>
  </si>
  <si>
    <t>zátka kanalizace plastové KG DN 150</t>
  </si>
  <si>
    <t>1332674668</t>
  </si>
  <si>
    <t>31</t>
  </si>
  <si>
    <t>28611136</t>
  </si>
  <si>
    <t>trubka kanalizační PVC DN 200x1000mm SN4</t>
  </si>
  <si>
    <t>-85780862</t>
  </si>
  <si>
    <t>(6,8+5,51+1,9+1,9+0,83+0,83+1,41)</t>
  </si>
  <si>
    <t>32</t>
  </si>
  <si>
    <t>28611131</t>
  </si>
  <si>
    <t>trubka kanalizační PVC DN 160x1000mm SN4</t>
  </si>
  <si>
    <t>-557124882</t>
  </si>
  <si>
    <t>(3,92+3,48+5+5+2,11+3,37+3,92)</t>
  </si>
  <si>
    <t>33</t>
  </si>
  <si>
    <t>28611363</t>
  </si>
  <si>
    <t>koleno kanalizační PVC KG 160x87°</t>
  </si>
  <si>
    <t>-155762120</t>
  </si>
  <si>
    <t>34</t>
  </si>
  <si>
    <t>28611361</t>
  </si>
  <si>
    <t>koleno kanalizační PVC KG 160x45°</t>
  </si>
  <si>
    <t>949820331</t>
  </si>
  <si>
    <t>35</t>
  </si>
  <si>
    <t>28611113</t>
  </si>
  <si>
    <t>trubka kanalizační PVC DN 110x1000mm SN4</t>
  </si>
  <si>
    <t>-572164113</t>
  </si>
  <si>
    <t>(1,1+0.45+2,62+0.2++1,97)*2</t>
  </si>
  <si>
    <t>36</t>
  </si>
  <si>
    <t>28611353</t>
  </si>
  <si>
    <t>koleno kanalizační PVC KG 110x87°</t>
  </si>
  <si>
    <t>764074431</t>
  </si>
  <si>
    <t>37</t>
  </si>
  <si>
    <t>28611351</t>
  </si>
  <si>
    <t>koleno kanalizační PVC KG 110x45°</t>
  </si>
  <si>
    <t>1497368915</t>
  </si>
  <si>
    <t>38</t>
  </si>
  <si>
    <t>28611350</t>
  </si>
  <si>
    <t>koleno kanalizace PVC KG 110x30°</t>
  </si>
  <si>
    <t>1326515018</t>
  </si>
  <si>
    <t>39</t>
  </si>
  <si>
    <t>28611349</t>
  </si>
  <si>
    <t>koleno kanalizace PVC KG 110x15°</t>
  </si>
  <si>
    <t>1271321783</t>
  </si>
  <si>
    <t>40</t>
  </si>
  <si>
    <t>28611424</t>
  </si>
  <si>
    <t>odbočka kanalizační plastová PVC s hrdlem KG 110/110/87°</t>
  </si>
  <si>
    <t>-1907028186</t>
  </si>
  <si>
    <t>41</t>
  </si>
  <si>
    <t>28613110</t>
  </si>
  <si>
    <t>potrubí vodovodní PE100 PN 16 SDR11 6m 100m 32x3,0mm</t>
  </si>
  <si>
    <t>822334418</t>
  </si>
  <si>
    <t>42</t>
  </si>
  <si>
    <t>28615011</t>
  </si>
  <si>
    <t>elektrotvarovka T-kus rovnoramenný PE 100 PN16 D 32mm</t>
  </si>
  <si>
    <t>1608471511</t>
  </si>
  <si>
    <t>43</t>
  </si>
  <si>
    <t>28614974</t>
  </si>
  <si>
    <t>elektroredukce PE 100 PN16 D 63-32mm</t>
  </si>
  <si>
    <t>1301342136</t>
  </si>
  <si>
    <t>44</t>
  </si>
  <si>
    <t>28653052</t>
  </si>
  <si>
    <t>elektrokoleno 90° PE 100 D 32mm</t>
  </si>
  <si>
    <t>-1893403071</t>
  </si>
  <si>
    <t>45</t>
  </si>
  <si>
    <t>28653072</t>
  </si>
  <si>
    <t>vložka přechodová PE/mosaz pro vodovodní potrubí PN16 plyn PN10 vnější závit 32-1"</t>
  </si>
  <si>
    <t>-361440288</t>
  </si>
  <si>
    <t>46</t>
  </si>
  <si>
    <t>-543900312</t>
  </si>
  <si>
    <t>47</t>
  </si>
  <si>
    <t>31951226</t>
  </si>
  <si>
    <t>spojka svěrná s vnitřním závitem pro PE trubku 1"x32mm</t>
  </si>
  <si>
    <t>-1633401576</t>
  </si>
  <si>
    <t>48</t>
  </si>
  <si>
    <t>55114256</t>
  </si>
  <si>
    <t>kohout kulový vnější-vnitřní závit páčka PN 35 T 185°C 1" červený</t>
  </si>
  <si>
    <t>-167383818</t>
  </si>
  <si>
    <t>49</t>
  </si>
  <si>
    <t>42221457</t>
  </si>
  <si>
    <t>šoupátko odpadní voda litina GGG 50 krátká stavební dl PN10/16 DN 200x230mm</t>
  </si>
  <si>
    <t>-1812064853</t>
  </si>
  <si>
    <t>50</t>
  </si>
  <si>
    <t>422R91081</t>
  </si>
  <si>
    <t>Ovládací souprava pro šoupátka DN 200mm Rd 2,0m, zajištěné proti uvolnění</t>
  </si>
  <si>
    <t>63710018</t>
  </si>
  <si>
    <t>souprava zemní pro šoupátka DN 200mm Rd 2,0m</t>
  </si>
  <si>
    <t>51</t>
  </si>
  <si>
    <t>28611523</t>
  </si>
  <si>
    <t>přechod kanalizační PVC litina-plast DN 200</t>
  </si>
  <si>
    <t>1440480796</t>
  </si>
  <si>
    <t>52</t>
  </si>
  <si>
    <t>1134</t>
  </si>
  <si>
    <t>Vrtání a těsnění prostupů</t>
  </si>
  <si>
    <t>422979801</t>
  </si>
  <si>
    <t>53</t>
  </si>
  <si>
    <t>1135</t>
  </si>
  <si>
    <t>Spojovací materiál nerez AISI 304</t>
  </si>
  <si>
    <t>1190534320</t>
  </si>
  <si>
    <t>54</t>
  </si>
  <si>
    <t>1135-1</t>
  </si>
  <si>
    <t>Kotevní materiál nerez AISI 304</t>
  </si>
  <si>
    <t>-1718572901</t>
  </si>
  <si>
    <t xml:space="preserve"> M</t>
  </si>
  <si>
    <t>PS 01.2</t>
  </si>
  <si>
    <t xml:space="preserve"> Montáž</t>
  </si>
  <si>
    <t>55</t>
  </si>
  <si>
    <t>100</t>
  </si>
  <si>
    <t>Montáž technologického zařízení</t>
  </si>
  <si>
    <t>64</t>
  </si>
  <si>
    <t>-153973568</t>
  </si>
  <si>
    <t>56</t>
  </si>
  <si>
    <t>101</t>
  </si>
  <si>
    <t>Montáž trubních rozvodů, armatur a tvarovek</t>
  </si>
  <si>
    <t>1391856924</t>
  </si>
  <si>
    <t>57</t>
  </si>
  <si>
    <t>102</t>
  </si>
  <si>
    <t>Montáž zámečnických konstrukcí</t>
  </si>
  <si>
    <t>-164409298</t>
  </si>
  <si>
    <t>998</t>
  </si>
  <si>
    <t>Přesun hmot</t>
  </si>
  <si>
    <t>58</t>
  </si>
  <si>
    <t>998142251</t>
  </si>
  <si>
    <t>Přesun hmot pro nádrže, jímky, zásobníky a jámy betonové monolitické v do 25 m</t>
  </si>
  <si>
    <t>-297915812</t>
  </si>
  <si>
    <t>Přesun hmot pro nádrže, jímky, zásobníky a jámy pozemní mimo zemědělství  se svislou nosnou konstrukcí monolitickou betonovou tyčovou nebo plošnou vodorovná dopravní vzdálenost do 50 m výšky do 25 m</t>
  </si>
  <si>
    <t xml:space="preserve">Poznámka k souboru cen:
1. Přesun hmot pro sila a zásobníky prováděné do posuvného bednění se oceňuje cenami části A 03 tohoto ceníku. </t>
  </si>
  <si>
    <t>1VRN - Vedlejší rozpočtové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</si>
  <si>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</si>
  <si>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</si>
  <si>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</si>
  <si>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</si>
  <si>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</si>
  <si>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</si>
  <si>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VRN2</t>
  </si>
  <si>
    <t>Příprava staveniště</t>
  </si>
  <si>
    <t>020001000</t>
  </si>
  <si>
    <t>1024</t>
  </si>
  <si>
    <t>235236576</t>
  </si>
  <si>
    <t>VRN3</t>
  </si>
  <si>
    <t>Zařízení staveniště</t>
  </si>
  <si>
    <t>VRN30001R</t>
  </si>
  <si>
    <t>Zařízení staveniště (související práce pro zařízení staveniště, vybavení staveniště, připojení na inženýrské sítě, zabezpečení, pronájmy ploch, objektů, zařízení, likvidace zařízení staveniště)</t>
  </si>
  <si>
    <t>Kč</t>
  </si>
  <si>
    <t>-459294575</t>
  </si>
  <si>
    <t>VRN4</t>
  </si>
  <si>
    <t>Inženýrská činnost</t>
  </si>
  <si>
    <t>042403000</t>
  </si>
  <si>
    <t>Vliv stavby na životní prostředí</t>
  </si>
  <si>
    <t>1356759380</t>
  </si>
  <si>
    <t>Zajištění projednání podmínek pro vypouštění odpadních vod po dobu rekonstrukce s dotčenými orgány. Součástí bude vyřízení povolení k vypouštění.</t>
  </si>
  <si>
    <t>049103000</t>
  </si>
  <si>
    <t>Náklady vzniklé v souvislosti s realizací stavby</t>
  </si>
  <si>
    <t>674959315</t>
  </si>
  <si>
    <t>VRN40002R</t>
  </si>
  <si>
    <t>Zkoušky bez rozlišení</t>
  </si>
  <si>
    <t>2031073603</t>
  </si>
  <si>
    <t>VRN9</t>
  </si>
  <si>
    <t>Ostatní náklady</t>
  </si>
  <si>
    <t>092002000</t>
  </si>
  <si>
    <t>Ostatní náklady související s provozem</t>
  </si>
  <si>
    <t>-556798425</t>
  </si>
  <si>
    <t>Kpmpletní zajištění provozu ČOV po celou dobu rekonstrukce jednotlivých nádrží a zajištění dodržení podmínek stanovených odpovědnými orgány.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</si>
</sst>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624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Rekonstrukce dosazovací nádrže ČOV Kostelec nad Orlicí 1 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Kostelec nad Orlicí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11. 2. 2020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pans="1:91" s="7" customFormat="1" ht="16.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'1 - Technologie'!J30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'1 - Technologie'!P129</f>
        <v>0</v>
      </c>
      <c r="AV95" s="128">
        <f>'1 - Technologie'!J33</f>
        <v>0</v>
      </c>
      <c r="AW95" s="128">
        <f>'1 - Technologie'!J34</f>
        <v>0</v>
      </c>
      <c r="AX95" s="128">
        <f>'1 - Technologie'!J35</f>
        <v>0</v>
      </c>
      <c r="AY95" s="128">
        <f>'1 - Technologie'!J36</f>
        <v>0</v>
      </c>
      <c r="AZ95" s="128">
        <f>'1 - Technologie'!F33</f>
        <v>0</v>
      </c>
      <c r="BA95" s="128">
        <f>'1 - Technologie'!F34</f>
        <v>0</v>
      </c>
      <c r="BB95" s="128">
        <f>'1 - Technologie'!F35</f>
        <v>0</v>
      </c>
      <c r="BC95" s="128">
        <f>'1 - Technologie'!F36</f>
        <v>0</v>
      </c>
      <c r="BD95" s="130">
        <f>'1 - Technologie'!F37</f>
        <v>0</v>
      </c>
      <c r="BE95" s="7"/>
      <c r="BT95" s="131" t="s">
        <v>79</v>
      </c>
      <c r="BV95" s="131" t="s">
        <v>76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16.5" customHeight="1">
      <c r="A96" s="119" t="s">
        <v>78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'1VRN - Vedlejší rozpočtov...'!J30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32">
        <v>0</v>
      </c>
      <c r="AT96" s="133">
        <f>ROUND(SUM(AV96:AW96),2)</f>
        <v>0</v>
      </c>
      <c r="AU96" s="134">
        <f>'1VRN - Vedlejší rozpočtov...'!P121</f>
        <v>0</v>
      </c>
      <c r="AV96" s="133">
        <f>'1VRN - Vedlejší rozpočtov...'!J33</f>
        <v>0</v>
      </c>
      <c r="AW96" s="133">
        <f>'1VRN - Vedlejší rozpočtov...'!J34</f>
        <v>0</v>
      </c>
      <c r="AX96" s="133">
        <f>'1VRN - Vedlejší rozpočtov...'!J35</f>
        <v>0</v>
      </c>
      <c r="AY96" s="133">
        <f>'1VRN - Vedlejší rozpočtov...'!J36</f>
        <v>0</v>
      </c>
      <c r="AZ96" s="133">
        <f>'1VRN - Vedlejší rozpočtov...'!F33</f>
        <v>0</v>
      </c>
      <c r="BA96" s="133">
        <f>'1VRN - Vedlejší rozpočtov...'!F34</f>
        <v>0</v>
      </c>
      <c r="BB96" s="133">
        <f>'1VRN - Vedlejší rozpočtov...'!F35</f>
        <v>0</v>
      </c>
      <c r="BC96" s="133">
        <f>'1VRN - Vedlejší rozpočtov...'!F36</f>
        <v>0</v>
      </c>
      <c r="BD96" s="135">
        <f>'1VRN - Vedlejší rozpočtov...'!F37</f>
        <v>0</v>
      </c>
      <c r="BE96" s="7"/>
      <c r="BT96" s="131" t="s">
        <v>79</v>
      </c>
      <c r="BV96" s="131" t="s">
        <v>76</v>
      </c>
      <c r="BW96" s="131" t="s">
        <v>87</v>
      </c>
      <c r="BX96" s="131" t="s">
        <v>5</v>
      </c>
      <c r="CL96" s="131" t="s">
        <v>1</v>
      </c>
      <c r="CM96" s="131" t="s">
        <v>83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 - Technologie'!C2" display="/"/>
    <hyperlink ref="A96" location="'1VRN - Vedlejší rozpočt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pans="2:46" s="1" customFormat="1" ht="24.95" customHeight="1">
      <c r="B4" s="20"/>
      <c r="D4" s="140" t="s">
        <v>88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Rekonstrukce dosazovací nádrže ČOV Kostelec nad Orlicí 1 ETAPA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89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11. 2. 2020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27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33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34</v>
      </c>
      <c r="E30" s="38"/>
      <c r="F30" s="38"/>
      <c r="G30" s="38"/>
      <c r="H30" s="38"/>
      <c r="I30" s="144"/>
      <c r="J30" s="157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36</v>
      </c>
      <c r="G32" s="38"/>
      <c r="H32" s="38"/>
      <c r="I32" s="159" t="s">
        <v>35</v>
      </c>
      <c r="J32" s="158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38</v>
      </c>
      <c r="E33" s="142" t="s">
        <v>39</v>
      </c>
      <c r="F33" s="161">
        <f>ROUND((SUM(BE129:BE294)),2)</f>
        <v>0</v>
      </c>
      <c r="G33" s="38"/>
      <c r="H33" s="38"/>
      <c r="I33" s="162">
        <v>0.21</v>
      </c>
      <c r="J33" s="161">
        <f>ROUND(((SUM(BE129:BE294))*I33),2)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40</v>
      </c>
      <c r="F34" s="161">
        <f>ROUND((SUM(BF129:BF294)),2)</f>
        <v>0</v>
      </c>
      <c r="G34" s="38"/>
      <c r="H34" s="38"/>
      <c r="I34" s="162">
        <v>0.15</v>
      </c>
      <c r="J34" s="161">
        <f>ROUND(((SUM(BF129:BF294))*I34),2)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41</v>
      </c>
      <c r="F35" s="161">
        <f>ROUND((SUM(BG129:BG294)),2)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42</v>
      </c>
      <c r="F36" s="161">
        <f>ROUND((SUM(BH129:BH294)),2)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43</v>
      </c>
      <c r="F37" s="161">
        <f>ROUND((SUM(BI129:BI294)),2)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51</v>
      </c>
      <c r="E65" s="179"/>
      <c r="F65" s="179"/>
      <c r="G65" s="171" t="s">
        <v>52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Rekonstrukce dosazovací nádrže ČOV Kostelec nad Orlicí 1 ETAPA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1 - Technologie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Kostelec nad Orlicí</v>
      </c>
      <c r="G89" s="40"/>
      <c r="H89" s="40"/>
      <c r="I89" s="147" t="s">
        <v>22</v>
      </c>
      <c r="J89" s="79" t="str">
        <f>IF(J12="","",J12)</f>
        <v>11. 2. 2020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92</v>
      </c>
      <c r="D94" s="189"/>
      <c r="E94" s="189"/>
      <c r="F94" s="189"/>
      <c r="G94" s="189"/>
      <c r="H94" s="189"/>
      <c r="I94" s="190"/>
      <c r="J94" s="191" t="s">
        <v>93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94</v>
      </c>
      <c r="D96" s="40"/>
      <c r="E96" s="40"/>
      <c r="F96" s="40"/>
      <c r="G96" s="40"/>
      <c r="H96" s="40"/>
      <c r="I96" s="144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pans="1:31" s="9" customFormat="1" ht="24.95" customHeight="1">
      <c r="A97" s="9"/>
      <c r="B97" s="193"/>
      <c r="C97" s="194"/>
      <c r="D97" s="195" t="s">
        <v>96</v>
      </c>
      <c r="E97" s="196"/>
      <c r="F97" s="196"/>
      <c r="G97" s="196"/>
      <c r="H97" s="196"/>
      <c r="I97" s="197"/>
      <c r="J97" s="198">
        <f>J130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97</v>
      </c>
      <c r="E98" s="203"/>
      <c r="F98" s="203"/>
      <c r="G98" s="203"/>
      <c r="H98" s="203"/>
      <c r="I98" s="204"/>
      <c r="J98" s="205">
        <f>J131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93"/>
      <c r="C99" s="194"/>
      <c r="D99" s="195" t="s">
        <v>98</v>
      </c>
      <c r="E99" s="196"/>
      <c r="F99" s="196"/>
      <c r="G99" s="196"/>
      <c r="H99" s="196"/>
      <c r="I99" s="197"/>
      <c r="J99" s="198">
        <f>J134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0"/>
      <c r="C100" s="201"/>
      <c r="D100" s="202" t="s">
        <v>99</v>
      </c>
      <c r="E100" s="203"/>
      <c r="F100" s="203"/>
      <c r="G100" s="203"/>
      <c r="H100" s="203"/>
      <c r="I100" s="204"/>
      <c r="J100" s="205">
        <f>J135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100</v>
      </c>
      <c r="E101" s="203"/>
      <c r="F101" s="203"/>
      <c r="G101" s="203"/>
      <c r="H101" s="203"/>
      <c r="I101" s="204"/>
      <c r="J101" s="205">
        <f>J141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101</v>
      </c>
      <c r="E102" s="203"/>
      <c r="F102" s="203"/>
      <c r="G102" s="203"/>
      <c r="H102" s="203"/>
      <c r="I102" s="204"/>
      <c r="J102" s="205">
        <f>J152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102</v>
      </c>
      <c r="E103" s="203"/>
      <c r="F103" s="203"/>
      <c r="G103" s="203"/>
      <c r="H103" s="203"/>
      <c r="I103" s="204"/>
      <c r="J103" s="205">
        <f>J165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103</v>
      </c>
      <c r="E104" s="203"/>
      <c r="F104" s="203"/>
      <c r="G104" s="203"/>
      <c r="H104" s="203"/>
      <c r="I104" s="204"/>
      <c r="J104" s="205">
        <f>J178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104</v>
      </c>
      <c r="E105" s="203"/>
      <c r="F105" s="203"/>
      <c r="G105" s="203"/>
      <c r="H105" s="203"/>
      <c r="I105" s="204"/>
      <c r="J105" s="205">
        <f>J191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105</v>
      </c>
      <c r="E106" s="203"/>
      <c r="F106" s="203"/>
      <c r="G106" s="203"/>
      <c r="H106" s="203"/>
      <c r="I106" s="204"/>
      <c r="J106" s="205">
        <f>J214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3"/>
      <c r="C107" s="194"/>
      <c r="D107" s="195" t="s">
        <v>106</v>
      </c>
      <c r="E107" s="196"/>
      <c r="F107" s="196"/>
      <c r="G107" s="196"/>
      <c r="H107" s="196"/>
      <c r="I107" s="197"/>
      <c r="J107" s="198">
        <f>J283</f>
        <v>0</v>
      </c>
      <c r="K107" s="194"/>
      <c r="L107" s="19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00"/>
      <c r="C108" s="201"/>
      <c r="D108" s="202" t="s">
        <v>107</v>
      </c>
      <c r="E108" s="203"/>
      <c r="F108" s="203"/>
      <c r="G108" s="203"/>
      <c r="H108" s="203"/>
      <c r="I108" s="204"/>
      <c r="J108" s="205">
        <f>J284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108</v>
      </c>
      <c r="E109" s="203"/>
      <c r="F109" s="203"/>
      <c r="G109" s="203"/>
      <c r="H109" s="203"/>
      <c r="I109" s="204"/>
      <c r="J109" s="205">
        <f>J291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183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186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109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87" t="str">
        <f>E7</f>
        <v>Rekonstrukce dosazovací nádrže ČOV Kostelec nad Orlicí 1 ETAPA</v>
      </c>
      <c r="F119" s="32"/>
      <c r="G119" s="32"/>
      <c r="H119" s="32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89</v>
      </c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1 - Technologie</v>
      </c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Kostelec nad Orlicí</v>
      </c>
      <c r="G123" s="40"/>
      <c r="H123" s="40"/>
      <c r="I123" s="147" t="s">
        <v>22</v>
      </c>
      <c r="J123" s="79" t="str">
        <f>IF(J12="","",J12)</f>
        <v>11. 2. 2020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 xml:space="preserve"> </v>
      </c>
      <c r="G125" s="40"/>
      <c r="H125" s="40"/>
      <c r="I125" s="147" t="s">
        <v>30</v>
      </c>
      <c r="J125" s="36" t="str">
        <f>E21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147" t="s">
        <v>32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07"/>
      <c r="B128" s="208"/>
      <c r="C128" s="209" t="s">
        <v>110</v>
      </c>
      <c r="D128" s="210" t="s">
        <v>59</v>
      </c>
      <c r="E128" s="210" t="s">
        <v>55</v>
      </c>
      <c r="F128" s="210" t="s">
        <v>56</v>
      </c>
      <c r="G128" s="210" t="s">
        <v>111</v>
      </c>
      <c r="H128" s="210" t="s">
        <v>112</v>
      </c>
      <c r="I128" s="211" t="s">
        <v>113</v>
      </c>
      <c r="J128" s="210" t="s">
        <v>93</v>
      </c>
      <c r="K128" s="212" t="s">
        <v>114</v>
      </c>
      <c r="L128" s="213"/>
      <c r="M128" s="100" t="s">
        <v>1</v>
      </c>
      <c r="N128" s="101" t="s">
        <v>38</v>
      </c>
      <c r="O128" s="101" t="s">
        <v>115</v>
      </c>
      <c r="P128" s="101" t="s">
        <v>116</v>
      </c>
      <c r="Q128" s="101" t="s">
        <v>117</v>
      </c>
      <c r="R128" s="101" t="s">
        <v>118</v>
      </c>
      <c r="S128" s="101" t="s">
        <v>119</v>
      </c>
      <c r="T128" s="102" t="s">
        <v>120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pans="1:63" s="2" customFormat="1" ht="22.8" customHeight="1">
      <c r="A129" s="38"/>
      <c r="B129" s="39"/>
      <c r="C129" s="107" t="s">
        <v>121</v>
      </c>
      <c r="D129" s="40"/>
      <c r="E129" s="40"/>
      <c r="F129" s="40"/>
      <c r="G129" s="40"/>
      <c r="H129" s="40"/>
      <c r="I129" s="144"/>
      <c r="J129" s="214">
        <f>BK129</f>
        <v>0</v>
      </c>
      <c r="K129" s="40"/>
      <c r="L129" s="44"/>
      <c r="M129" s="103"/>
      <c r="N129" s="215"/>
      <c r="O129" s="104"/>
      <c r="P129" s="216">
        <f>P130+P134+P283</f>
        <v>0</v>
      </c>
      <c r="Q129" s="104"/>
      <c r="R129" s="216">
        <f>R130+R134+R283</f>
        <v>4.23044656</v>
      </c>
      <c r="S129" s="104"/>
      <c r="T129" s="217">
        <f>T130+T134+T283</f>
        <v>4.50195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95</v>
      </c>
      <c r="BK129" s="218">
        <f>BK130+BK134+BK283</f>
        <v>0</v>
      </c>
    </row>
    <row r="130" spans="1:63" s="12" customFormat="1" ht="25.9" customHeight="1">
      <c r="A130" s="12"/>
      <c r="B130" s="219"/>
      <c r="C130" s="220"/>
      <c r="D130" s="221" t="s">
        <v>73</v>
      </c>
      <c r="E130" s="222" t="s">
        <v>122</v>
      </c>
      <c r="F130" s="222" t="s">
        <v>123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</f>
        <v>0</v>
      </c>
      <c r="Q130" s="227"/>
      <c r="R130" s="228">
        <f>R131</f>
        <v>0</v>
      </c>
      <c r="S130" s="227"/>
      <c r="T130" s="229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79</v>
      </c>
      <c r="AT130" s="231" t="s">
        <v>73</v>
      </c>
      <c r="AU130" s="231" t="s">
        <v>74</v>
      </c>
      <c r="AY130" s="230" t="s">
        <v>124</v>
      </c>
      <c r="BK130" s="232">
        <f>BK131</f>
        <v>0</v>
      </c>
    </row>
    <row r="131" spans="1:63" s="12" customFormat="1" ht="22.8" customHeight="1">
      <c r="A131" s="12"/>
      <c r="B131" s="219"/>
      <c r="C131" s="220"/>
      <c r="D131" s="221" t="s">
        <v>73</v>
      </c>
      <c r="E131" s="233" t="s">
        <v>125</v>
      </c>
      <c r="F131" s="233" t="s">
        <v>126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SUM(P132:P133)</f>
        <v>0</v>
      </c>
      <c r="Q131" s="227"/>
      <c r="R131" s="228">
        <f>SUM(R132:R133)</f>
        <v>0</v>
      </c>
      <c r="S131" s="227"/>
      <c r="T131" s="229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79</v>
      </c>
      <c r="AT131" s="231" t="s">
        <v>73</v>
      </c>
      <c r="AU131" s="231" t="s">
        <v>79</v>
      </c>
      <c r="AY131" s="230" t="s">
        <v>124</v>
      </c>
      <c r="BK131" s="232">
        <f>SUM(BK132:BK133)</f>
        <v>0</v>
      </c>
    </row>
    <row r="132" spans="1:65" s="2" customFormat="1" ht="16.5" customHeight="1">
      <c r="A132" s="38"/>
      <c r="B132" s="39"/>
      <c r="C132" s="235" t="s">
        <v>79</v>
      </c>
      <c r="D132" s="235" t="s">
        <v>127</v>
      </c>
      <c r="E132" s="236" t="s">
        <v>128</v>
      </c>
      <c r="F132" s="237" t="s">
        <v>129</v>
      </c>
      <c r="G132" s="238" t="s">
        <v>130</v>
      </c>
      <c r="H132" s="239">
        <v>24</v>
      </c>
      <c r="I132" s="240"/>
      <c r="J132" s="241">
        <f>ROUND(I132*H132,2)</f>
        <v>0</v>
      </c>
      <c r="K132" s="237" t="s">
        <v>1</v>
      </c>
      <c r="L132" s="44"/>
      <c r="M132" s="242" t="s">
        <v>1</v>
      </c>
      <c r="N132" s="243" t="s">
        <v>39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131</v>
      </c>
      <c r="AT132" s="246" t="s">
        <v>127</v>
      </c>
      <c r="AU132" s="246" t="s">
        <v>83</v>
      </c>
      <c r="AY132" s="17" t="s">
        <v>124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79</v>
      </c>
      <c r="BK132" s="247">
        <f>ROUND(I132*H132,2)</f>
        <v>0</v>
      </c>
      <c r="BL132" s="17" t="s">
        <v>131</v>
      </c>
      <c r="BM132" s="246" t="s">
        <v>132</v>
      </c>
    </row>
    <row r="133" spans="1:47" s="2" customFormat="1" ht="12">
      <c r="A133" s="38"/>
      <c r="B133" s="39"/>
      <c r="C133" s="40"/>
      <c r="D133" s="248" t="s">
        <v>133</v>
      </c>
      <c r="E133" s="40"/>
      <c r="F133" s="249" t="s">
        <v>134</v>
      </c>
      <c r="G133" s="40"/>
      <c r="H133" s="40"/>
      <c r="I133" s="144"/>
      <c r="J133" s="40"/>
      <c r="K133" s="40"/>
      <c r="L133" s="44"/>
      <c r="M133" s="250"/>
      <c r="N133" s="25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83</v>
      </c>
    </row>
    <row r="134" spans="1:63" s="12" customFormat="1" ht="25.9" customHeight="1">
      <c r="A134" s="12"/>
      <c r="B134" s="219"/>
      <c r="C134" s="220"/>
      <c r="D134" s="221" t="s">
        <v>73</v>
      </c>
      <c r="E134" s="222" t="s">
        <v>135</v>
      </c>
      <c r="F134" s="222" t="s">
        <v>135</v>
      </c>
      <c r="G134" s="220"/>
      <c r="H134" s="220"/>
      <c r="I134" s="223"/>
      <c r="J134" s="224">
        <f>BK134</f>
        <v>0</v>
      </c>
      <c r="K134" s="220"/>
      <c r="L134" s="225"/>
      <c r="M134" s="226"/>
      <c r="N134" s="227"/>
      <c r="O134" s="227"/>
      <c r="P134" s="228">
        <f>P135+P141+P152+P165+P178+P191+P214</f>
        <v>0</v>
      </c>
      <c r="Q134" s="227"/>
      <c r="R134" s="228">
        <f>R135+R141+R152+R165+R178+R191+R214</f>
        <v>4.23044656</v>
      </c>
      <c r="S134" s="227"/>
      <c r="T134" s="229">
        <f>T135+T141+T152+T165+T178+T191+T214</f>
        <v>4.50195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0" t="s">
        <v>83</v>
      </c>
      <c r="AT134" s="231" t="s">
        <v>73</v>
      </c>
      <c r="AU134" s="231" t="s">
        <v>74</v>
      </c>
      <c r="AY134" s="230" t="s">
        <v>124</v>
      </c>
      <c r="BK134" s="232">
        <f>BK135+BK141+BK152+BK165+BK178+BK191+BK214</f>
        <v>0</v>
      </c>
    </row>
    <row r="135" spans="1:63" s="12" customFormat="1" ht="22.8" customHeight="1">
      <c r="A135" s="12"/>
      <c r="B135" s="219"/>
      <c r="C135" s="220"/>
      <c r="D135" s="221" t="s">
        <v>73</v>
      </c>
      <c r="E135" s="233" t="s">
        <v>136</v>
      </c>
      <c r="F135" s="233" t="s">
        <v>137</v>
      </c>
      <c r="G135" s="220"/>
      <c r="H135" s="220"/>
      <c r="I135" s="223"/>
      <c r="J135" s="234">
        <f>BK135</f>
        <v>0</v>
      </c>
      <c r="K135" s="220"/>
      <c r="L135" s="225"/>
      <c r="M135" s="226"/>
      <c r="N135" s="227"/>
      <c r="O135" s="227"/>
      <c r="P135" s="228">
        <f>SUM(P136:P140)</f>
        <v>0</v>
      </c>
      <c r="Q135" s="227"/>
      <c r="R135" s="228">
        <f>SUM(R136:R140)</f>
        <v>0</v>
      </c>
      <c r="S135" s="227"/>
      <c r="T135" s="229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79</v>
      </c>
      <c r="AT135" s="231" t="s">
        <v>73</v>
      </c>
      <c r="AU135" s="231" t="s">
        <v>79</v>
      </c>
      <c r="AY135" s="230" t="s">
        <v>124</v>
      </c>
      <c r="BK135" s="232">
        <f>SUM(BK136:BK140)</f>
        <v>0</v>
      </c>
    </row>
    <row r="136" spans="1:65" s="2" customFormat="1" ht="16.5" customHeight="1">
      <c r="A136" s="38"/>
      <c r="B136" s="39"/>
      <c r="C136" s="235" t="s">
        <v>83</v>
      </c>
      <c r="D136" s="235" t="s">
        <v>127</v>
      </c>
      <c r="E136" s="236" t="s">
        <v>138</v>
      </c>
      <c r="F136" s="237" t="s">
        <v>139</v>
      </c>
      <c r="G136" s="238" t="s">
        <v>140</v>
      </c>
      <c r="H136" s="239">
        <v>736.606</v>
      </c>
      <c r="I136" s="240"/>
      <c r="J136" s="241">
        <f>ROUND(I136*H136,2)</f>
        <v>0</v>
      </c>
      <c r="K136" s="237" t="s">
        <v>141</v>
      </c>
      <c r="L136" s="44"/>
      <c r="M136" s="242" t="s">
        <v>1</v>
      </c>
      <c r="N136" s="243" t="s">
        <v>39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79</v>
      </c>
      <c r="AT136" s="246" t="s">
        <v>127</v>
      </c>
      <c r="AU136" s="246" t="s">
        <v>83</v>
      </c>
      <c r="AY136" s="17" t="s">
        <v>124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79</v>
      </c>
      <c r="BK136" s="247">
        <f>ROUND(I136*H136,2)</f>
        <v>0</v>
      </c>
      <c r="BL136" s="17" t="s">
        <v>79</v>
      </c>
      <c r="BM136" s="246" t="s">
        <v>142</v>
      </c>
    </row>
    <row r="137" spans="1:47" s="2" customFormat="1" ht="12">
      <c r="A137" s="38"/>
      <c r="B137" s="39"/>
      <c r="C137" s="40"/>
      <c r="D137" s="248" t="s">
        <v>133</v>
      </c>
      <c r="E137" s="40"/>
      <c r="F137" s="249" t="s">
        <v>143</v>
      </c>
      <c r="G137" s="40"/>
      <c r="H137" s="40"/>
      <c r="I137" s="144"/>
      <c r="J137" s="40"/>
      <c r="K137" s="40"/>
      <c r="L137" s="44"/>
      <c r="M137" s="250"/>
      <c r="N137" s="25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133</v>
      </c>
      <c r="AU137" s="17" t="s">
        <v>83</v>
      </c>
    </row>
    <row r="138" spans="1:51" s="13" customFormat="1" ht="12">
      <c r="A138" s="13"/>
      <c r="B138" s="252"/>
      <c r="C138" s="253"/>
      <c r="D138" s="248" t="s">
        <v>144</v>
      </c>
      <c r="E138" s="254" t="s">
        <v>1</v>
      </c>
      <c r="F138" s="255" t="s">
        <v>145</v>
      </c>
      <c r="G138" s="253"/>
      <c r="H138" s="254" t="s">
        <v>1</v>
      </c>
      <c r="I138" s="256"/>
      <c r="J138" s="253"/>
      <c r="K138" s="253"/>
      <c r="L138" s="257"/>
      <c r="M138" s="258"/>
      <c r="N138" s="259"/>
      <c r="O138" s="259"/>
      <c r="P138" s="259"/>
      <c r="Q138" s="259"/>
      <c r="R138" s="259"/>
      <c r="S138" s="259"/>
      <c r="T138" s="26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1" t="s">
        <v>144</v>
      </c>
      <c r="AU138" s="261" t="s">
        <v>83</v>
      </c>
      <c r="AV138" s="13" t="s">
        <v>79</v>
      </c>
      <c r="AW138" s="13" t="s">
        <v>31</v>
      </c>
      <c r="AX138" s="13" t="s">
        <v>74</v>
      </c>
      <c r="AY138" s="261" t="s">
        <v>124</v>
      </c>
    </row>
    <row r="139" spans="1:51" s="14" customFormat="1" ht="12">
      <c r="A139" s="14"/>
      <c r="B139" s="262"/>
      <c r="C139" s="263"/>
      <c r="D139" s="248" t="s">
        <v>144</v>
      </c>
      <c r="E139" s="264" t="s">
        <v>1</v>
      </c>
      <c r="F139" s="265" t="s">
        <v>146</v>
      </c>
      <c r="G139" s="263"/>
      <c r="H139" s="266">
        <v>736.606</v>
      </c>
      <c r="I139" s="267"/>
      <c r="J139" s="263"/>
      <c r="K139" s="263"/>
      <c r="L139" s="268"/>
      <c r="M139" s="269"/>
      <c r="N139" s="270"/>
      <c r="O139" s="270"/>
      <c r="P139" s="270"/>
      <c r="Q139" s="270"/>
      <c r="R139" s="270"/>
      <c r="S139" s="270"/>
      <c r="T139" s="27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2" t="s">
        <v>144</v>
      </c>
      <c r="AU139" s="272" t="s">
        <v>83</v>
      </c>
      <c r="AV139" s="14" t="s">
        <v>83</v>
      </c>
      <c r="AW139" s="14" t="s">
        <v>31</v>
      </c>
      <c r="AX139" s="14" t="s">
        <v>74</v>
      </c>
      <c r="AY139" s="272" t="s">
        <v>124</v>
      </c>
    </row>
    <row r="140" spans="1:51" s="15" customFormat="1" ht="12">
      <c r="A140" s="15"/>
      <c r="B140" s="273"/>
      <c r="C140" s="274"/>
      <c r="D140" s="248" t="s">
        <v>144</v>
      </c>
      <c r="E140" s="275" t="s">
        <v>1</v>
      </c>
      <c r="F140" s="276" t="s">
        <v>147</v>
      </c>
      <c r="G140" s="274"/>
      <c r="H140" s="277">
        <v>736.606</v>
      </c>
      <c r="I140" s="278"/>
      <c r="J140" s="274"/>
      <c r="K140" s="274"/>
      <c r="L140" s="279"/>
      <c r="M140" s="280"/>
      <c r="N140" s="281"/>
      <c r="O140" s="281"/>
      <c r="P140" s="281"/>
      <c r="Q140" s="281"/>
      <c r="R140" s="281"/>
      <c r="S140" s="281"/>
      <c r="T140" s="28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83" t="s">
        <v>144</v>
      </c>
      <c r="AU140" s="283" t="s">
        <v>83</v>
      </c>
      <c r="AV140" s="15" t="s">
        <v>131</v>
      </c>
      <c r="AW140" s="15" t="s">
        <v>31</v>
      </c>
      <c r="AX140" s="15" t="s">
        <v>79</v>
      </c>
      <c r="AY140" s="283" t="s">
        <v>124</v>
      </c>
    </row>
    <row r="141" spans="1:63" s="12" customFormat="1" ht="22.8" customHeight="1">
      <c r="A141" s="12"/>
      <c r="B141" s="219"/>
      <c r="C141" s="220"/>
      <c r="D141" s="221" t="s">
        <v>73</v>
      </c>
      <c r="E141" s="233" t="s">
        <v>148</v>
      </c>
      <c r="F141" s="233" t="s">
        <v>149</v>
      </c>
      <c r="G141" s="220"/>
      <c r="H141" s="220"/>
      <c r="I141" s="223"/>
      <c r="J141" s="234">
        <f>BK141</f>
        <v>0</v>
      </c>
      <c r="K141" s="220"/>
      <c r="L141" s="225"/>
      <c r="M141" s="226"/>
      <c r="N141" s="227"/>
      <c r="O141" s="227"/>
      <c r="P141" s="228">
        <f>SUM(P142:P151)</f>
        <v>0</v>
      </c>
      <c r="Q141" s="227"/>
      <c r="R141" s="228">
        <f>SUM(R142:R151)</f>
        <v>0</v>
      </c>
      <c r="S141" s="227"/>
      <c r="T141" s="229">
        <f>SUM(T142:T151)</f>
        <v>1.25305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0" t="s">
        <v>79</v>
      </c>
      <c r="AT141" s="231" t="s">
        <v>73</v>
      </c>
      <c r="AU141" s="231" t="s">
        <v>79</v>
      </c>
      <c r="AY141" s="230" t="s">
        <v>124</v>
      </c>
      <c r="BK141" s="232">
        <f>SUM(BK142:BK151)</f>
        <v>0</v>
      </c>
    </row>
    <row r="142" spans="1:65" s="2" customFormat="1" ht="16.5" customHeight="1">
      <c r="A142" s="38"/>
      <c r="B142" s="39"/>
      <c r="C142" s="235" t="s">
        <v>150</v>
      </c>
      <c r="D142" s="235" t="s">
        <v>127</v>
      </c>
      <c r="E142" s="236" t="s">
        <v>151</v>
      </c>
      <c r="F142" s="237" t="s">
        <v>152</v>
      </c>
      <c r="G142" s="238" t="s">
        <v>153</v>
      </c>
      <c r="H142" s="239">
        <v>101.6</v>
      </c>
      <c r="I142" s="240"/>
      <c r="J142" s="241">
        <f>ROUND(I142*H142,2)</f>
        <v>0</v>
      </c>
      <c r="K142" s="237" t="s">
        <v>141</v>
      </c>
      <c r="L142" s="44"/>
      <c r="M142" s="242" t="s">
        <v>1</v>
      </c>
      <c r="N142" s="243" t="s">
        <v>39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0.005</v>
      </c>
      <c r="T142" s="245">
        <f>S142*H142</f>
        <v>0.508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79</v>
      </c>
      <c r="AT142" s="246" t="s">
        <v>127</v>
      </c>
      <c r="AU142" s="246" t="s">
        <v>83</v>
      </c>
      <c r="AY142" s="17" t="s">
        <v>124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79</v>
      </c>
      <c r="BK142" s="247">
        <f>ROUND(I142*H142,2)</f>
        <v>0</v>
      </c>
      <c r="BL142" s="17" t="s">
        <v>79</v>
      </c>
      <c r="BM142" s="246" t="s">
        <v>154</v>
      </c>
    </row>
    <row r="143" spans="1:47" s="2" customFormat="1" ht="12">
      <c r="A143" s="38"/>
      <c r="B143" s="39"/>
      <c r="C143" s="40"/>
      <c r="D143" s="248" t="s">
        <v>133</v>
      </c>
      <c r="E143" s="40"/>
      <c r="F143" s="249" t="s">
        <v>155</v>
      </c>
      <c r="G143" s="40"/>
      <c r="H143" s="40"/>
      <c r="I143" s="144"/>
      <c r="J143" s="40"/>
      <c r="K143" s="40"/>
      <c r="L143" s="44"/>
      <c r="M143" s="250"/>
      <c r="N143" s="25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133</v>
      </c>
      <c r="AU143" s="17" t="s">
        <v>83</v>
      </c>
    </row>
    <row r="144" spans="1:47" s="2" customFormat="1" ht="12">
      <c r="A144" s="38"/>
      <c r="B144" s="39"/>
      <c r="C144" s="40"/>
      <c r="D144" s="248" t="s">
        <v>156</v>
      </c>
      <c r="E144" s="40"/>
      <c r="F144" s="284" t="s">
        <v>157</v>
      </c>
      <c r="G144" s="40"/>
      <c r="H144" s="40"/>
      <c r="I144" s="144"/>
      <c r="J144" s="40"/>
      <c r="K144" s="40"/>
      <c r="L144" s="44"/>
      <c r="M144" s="250"/>
      <c r="N144" s="25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156</v>
      </c>
      <c r="AU144" s="17" t="s">
        <v>83</v>
      </c>
    </row>
    <row r="145" spans="1:51" s="13" customFormat="1" ht="12">
      <c r="A145" s="13"/>
      <c r="B145" s="252"/>
      <c r="C145" s="253"/>
      <c r="D145" s="248" t="s">
        <v>144</v>
      </c>
      <c r="E145" s="254" t="s">
        <v>1</v>
      </c>
      <c r="F145" s="255" t="s">
        <v>158</v>
      </c>
      <c r="G145" s="253"/>
      <c r="H145" s="254" t="s">
        <v>1</v>
      </c>
      <c r="I145" s="256"/>
      <c r="J145" s="253"/>
      <c r="K145" s="253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144</v>
      </c>
      <c r="AU145" s="261" t="s">
        <v>83</v>
      </c>
      <c r="AV145" s="13" t="s">
        <v>79</v>
      </c>
      <c r="AW145" s="13" t="s">
        <v>31</v>
      </c>
      <c r="AX145" s="13" t="s">
        <v>74</v>
      </c>
      <c r="AY145" s="261" t="s">
        <v>124</v>
      </c>
    </row>
    <row r="146" spans="1:51" s="14" customFormat="1" ht="12">
      <c r="A146" s="14"/>
      <c r="B146" s="262"/>
      <c r="C146" s="263"/>
      <c r="D146" s="248" t="s">
        <v>144</v>
      </c>
      <c r="E146" s="264" t="s">
        <v>1</v>
      </c>
      <c r="F146" s="265" t="s">
        <v>159</v>
      </c>
      <c r="G146" s="263"/>
      <c r="H146" s="266">
        <v>101.6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2" t="s">
        <v>144</v>
      </c>
      <c r="AU146" s="272" t="s">
        <v>83</v>
      </c>
      <c r="AV146" s="14" t="s">
        <v>83</v>
      </c>
      <c r="AW146" s="14" t="s">
        <v>31</v>
      </c>
      <c r="AX146" s="14" t="s">
        <v>79</v>
      </c>
      <c r="AY146" s="272" t="s">
        <v>124</v>
      </c>
    </row>
    <row r="147" spans="1:65" s="2" customFormat="1" ht="21.75" customHeight="1">
      <c r="A147" s="38"/>
      <c r="B147" s="39"/>
      <c r="C147" s="235" t="s">
        <v>131</v>
      </c>
      <c r="D147" s="235" t="s">
        <v>127</v>
      </c>
      <c r="E147" s="236" t="s">
        <v>160</v>
      </c>
      <c r="F147" s="237" t="s">
        <v>161</v>
      </c>
      <c r="G147" s="238" t="s">
        <v>153</v>
      </c>
      <c r="H147" s="239">
        <v>49.67</v>
      </c>
      <c r="I147" s="240"/>
      <c r="J147" s="241">
        <f>ROUND(I147*H147,2)</f>
        <v>0</v>
      </c>
      <c r="K147" s="237" t="s">
        <v>141</v>
      </c>
      <c r="L147" s="44"/>
      <c r="M147" s="242" t="s">
        <v>1</v>
      </c>
      <c r="N147" s="243" t="s">
        <v>39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0.015</v>
      </c>
      <c r="T147" s="245">
        <f>S147*H147</f>
        <v>0.74505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79</v>
      </c>
      <c r="AT147" s="246" t="s">
        <v>127</v>
      </c>
      <c r="AU147" s="246" t="s">
        <v>83</v>
      </c>
      <c r="AY147" s="17" t="s">
        <v>124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79</v>
      </c>
      <c r="BK147" s="247">
        <f>ROUND(I147*H147,2)</f>
        <v>0</v>
      </c>
      <c r="BL147" s="17" t="s">
        <v>79</v>
      </c>
      <c r="BM147" s="246" t="s">
        <v>162</v>
      </c>
    </row>
    <row r="148" spans="1:47" s="2" customFormat="1" ht="12">
      <c r="A148" s="38"/>
      <c r="B148" s="39"/>
      <c r="C148" s="40"/>
      <c r="D148" s="248" t="s">
        <v>133</v>
      </c>
      <c r="E148" s="40"/>
      <c r="F148" s="249" t="s">
        <v>163</v>
      </c>
      <c r="G148" s="40"/>
      <c r="H148" s="40"/>
      <c r="I148" s="144"/>
      <c r="J148" s="40"/>
      <c r="K148" s="40"/>
      <c r="L148" s="44"/>
      <c r="M148" s="250"/>
      <c r="N148" s="25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133</v>
      </c>
      <c r="AU148" s="17" t="s">
        <v>83</v>
      </c>
    </row>
    <row r="149" spans="1:47" s="2" customFormat="1" ht="12">
      <c r="A149" s="38"/>
      <c r="B149" s="39"/>
      <c r="C149" s="40"/>
      <c r="D149" s="248" t="s">
        <v>156</v>
      </c>
      <c r="E149" s="40"/>
      <c r="F149" s="284" t="s">
        <v>157</v>
      </c>
      <c r="G149" s="40"/>
      <c r="H149" s="40"/>
      <c r="I149" s="144"/>
      <c r="J149" s="40"/>
      <c r="K149" s="40"/>
      <c r="L149" s="44"/>
      <c r="M149" s="250"/>
      <c r="N149" s="25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156</v>
      </c>
      <c r="AU149" s="17" t="s">
        <v>83</v>
      </c>
    </row>
    <row r="150" spans="1:51" s="14" customFormat="1" ht="12">
      <c r="A150" s="14"/>
      <c r="B150" s="262"/>
      <c r="C150" s="263"/>
      <c r="D150" s="248" t="s">
        <v>144</v>
      </c>
      <c r="E150" s="264" t="s">
        <v>1</v>
      </c>
      <c r="F150" s="265" t="s">
        <v>164</v>
      </c>
      <c r="G150" s="263"/>
      <c r="H150" s="266">
        <v>49.67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2" t="s">
        <v>144</v>
      </c>
      <c r="AU150" s="272" t="s">
        <v>83</v>
      </c>
      <c r="AV150" s="14" t="s">
        <v>83</v>
      </c>
      <c r="AW150" s="14" t="s">
        <v>31</v>
      </c>
      <c r="AX150" s="14" t="s">
        <v>74</v>
      </c>
      <c r="AY150" s="272" t="s">
        <v>124</v>
      </c>
    </row>
    <row r="151" spans="1:51" s="15" customFormat="1" ht="12">
      <c r="A151" s="15"/>
      <c r="B151" s="273"/>
      <c r="C151" s="274"/>
      <c r="D151" s="248" t="s">
        <v>144</v>
      </c>
      <c r="E151" s="275" t="s">
        <v>1</v>
      </c>
      <c r="F151" s="276" t="s">
        <v>147</v>
      </c>
      <c r="G151" s="274"/>
      <c r="H151" s="277">
        <v>49.67</v>
      </c>
      <c r="I151" s="278"/>
      <c r="J151" s="274"/>
      <c r="K151" s="274"/>
      <c r="L151" s="279"/>
      <c r="M151" s="280"/>
      <c r="N151" s="281"/>
      <c r="O151" s="281"/>
      <c r="P151" s="281"/>
      <c r="Q151" s="281"/>
      <c r="R151" s="281"/>
      <c r="S151" s="281"/>
      <c r="T151" s="28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3" t="s">
        <v>144</v>
      </c>
      <c r="AU151" s="283" t="s">
        <v>83</v>
      </c>
      <c r="AV151" s="15" t="s">
        <v>131</v>
      </c>
      <c r="AW151" s="15" t="s">
        <v>31</v>
      </c>
      <c r="AX151" s="15" t="s">
        <v>79</v>
      </c>
      <c r="AY151" s="283" t="s">
        <v>124</v>
      </c>
    </row>
    <row r="152" spans="1:63" s="12" customFormat="1" ht="22.8" customHeight="1">
      <c r="A152" s="12"/>
      <c r="B152" s="219"/>
      <c r="C152" s="220"/>
      <c r="D152" s="221" t="s">
        <v>73</v>
      </c>
      <c r="E152" s="233" t="s">
        <v>165</v>
      </c>
      <c r="F152" s="233" t="s">
        <v>166</v>
      </c>
      <c r="G152" s="220"/>
      <c r="H152" s="220"/>
      <c r="I152" s="223"/>
      <c r="J152" s="234">
        <f>BK152</f>
        <v>0</v>
      </c>
      <c r="K152" s="220"/>
      <c r="L152" s="225"/>
      <c r="M152" s="226"/>
      <c r="N152" s="227"/>
      <c r="O152" s="227"/>
      <c r="P152" s="228">
        <f>SUM(P153:P164)</f>
        <v>0</v>
      </c>
      <c r="Q152" s="227"/>
      <c r="R152" s="228">
        <f>SUM(R153:R164)</f>
        <v>0.011586760000000002</v>
      </c>
      <c r="S152" s="227"/>
      <c r="T152" s="229">
        <f>SUM(T153:T164)</f>
        <v>3.0488999999999997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0" t="s">
        <v>79</v>
      </c>
      <c r="AT152" s="231" t="s">
        <v>73</v>
      </c>
      <c r="AU152" s="231" t="s">
        <v>79</v>
      </c>
      <c r="AY152" s="230" t="s">
        <v>124</v>
      </c>
      <c r="BK152" s="232">
        <f>SUM(BK153:BK164)</f>
        <v>0</v>
      </c>
    </row>
    <row r="153" spans="1:65" s="2" customFormat="1" ht="16.5" customHeight="1">
      <c r="A153" s="38"/>
      <c r="B153" s="39"/>
      <c r="C153" s="235" t="s">
        <v>167</v>
      </c>
      <c r="D153" s="235" t="s">
        <v>127</v>
      </c>
      <c r="E153" s="236" t="s">
        <v>168</v>
      </c>
      <c r="F153" s="237" t="s">
        <v>169</v>
      </c>
      <c r="G153" s="238" t="s">
        <v>170</v>
      </c>
      <c r="H153" s="239">
        <v>422.07</v>
      </c>
      <c r="I153" s="240"/>
      <c r="J153" s="241">
        <f>ROUND(I153*H153,2)</f>
        <v>0</v>
      </c>
      <c r="K153" s="237" t="s">
        <v>141</v>
      </c>
      <c r="L153" s="44"/>
      <c r="M153" s="242" t="s">
        <v>1</v>
      </c>
      <c r="N153" s="243" t="s">
        <v>39</v>
      </c>
      <c r="O153" s="91"/>
      <c r="P153" s="244">
        <f>O153*H153</f>
        <v>0</v>
      </c>
      <c r="Q153" s="244">
        <v>1E-05</v>
      </c>
      <c r="R153" s="244">
        <f>Q153*H153</f>
        <v>0.0042207</v>
      </c>
      <c r="S153" s="244">
        <v>0</v>
      </c>
      <c r="T153" s="24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6" t="s">
        <v>79</v>
      </c>
      <c r="AT153" s="246" t="s">
        <v>127</v>
      </c>
      <c r="AU153" s="246" t="s">
        <v>83</v>
      </c>
      <c r="AY153" s="17" t="s">
        <v>124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7" t="s">
        <v>79</v>
      </c>
      <c r="BK153" s="247">
        <f>ROUND(I153*H153,2)</f>
        <v>0</v>
      </c>
      <c r="BL153" s="17" t="s">
        <v>79</v>
      </c>
      <c r="BM153" s="246" t="s">
        <v>171</v>
      </c>
    </row>
    <row r="154" spans="1:47" s="2" customFormat="1" ht="12">
      <c r="A154" s="38"/>
      <c r="B154" s="39"/>
      <c r="C154" s="40"/>
      <c r="D154" s="248" t="s">
        <v>133</v>
      </c>
      <c r="E154" s="40"/>
      <c r="F154" s="249" t="s">
        <v>172</v>
      </c>
      <c r="G154" s="40"/>
      <c r="H154" s="40"/>
      <c r="I154" s="144"/>
      <c r="J154" s="40"/>
      <c r="K154" s="40"/>
      <c r="L154" s="44"/>
      <c r="M154" s="250"/>
      <c r="N154" s="25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133</v>
      </c>
      <c r="AU154" s="17" t="s">
        <v>83</v>
      </c>
    </row>
    <row r="155" spans="1:47" s="2" customFormat="1" ht="12">
      <c r="A155" s="38"/>
      <c r="B155" s="39"/>
      <c r="C155" s="40"/>
      <c r="D155" s="248" t="s">
        <v>156</v>
      </c>
      <c r="E155" s="40"/>
      <c r="F155" s="284" t="s">
        <v>173</v>
      </c>
      <c r="G155" s="40"/>
      <c r="H155" s="40"/>
      <c r="I155" s="144"/>
      <c r="J155" s="40"/>
      <c r="K155" s="40"/>
      <c r="L155" s="44"/>
      <c r="M155" s="250"/>
      <c r="N155" s="251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156</v>
      </c>
      <c r="AU155" s="17" t="s">
        <v>83</v>
      </c>
    </row>
    <row r="156" spans="1:51" s="14" customFormat="1" ht="12">
      <c r="A156" s="14"/>
      <c r="B156" s="262"/>
      <c r="C156" s="263"/>
      <c r="D156" s="248" t="s">
        <v>144</v>
      </c>
      <c r="E156" s="264" t="s">
        <v>1</v>
      </c>
      <c r="F156" s="265" t="s">
        <v>174</v>
      </c>
      <c r="G156" s="263"/>
      <c r="H156" s="266">
        <v>422.07</v>
      </c>
      <c r="I156" s="267"/>
      <c r="J156" s="263"/>
      <c r="K156" s="263"/>
      <c r="L156" s="268"/>
      <c r="M156" s="269"/>
      <c r="N156" s="270"/>
      <c r="O156" s="270"/>
      <c r="P156" s="270"/>
      <c r="Q156" s="270"/>
      <c r="R156" s="270"/>
      <c r="S156" s="270"/>
      <c r="T156" s="27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2" t="s">
        <v>144</v>
      </c>
      <c r="AU156" s="272" t="s">
        <v>83</v>
      </c>
      <c r="AV156" s="14" t="s">
        <v>83</v>
      </c>
      <c r="AW156" s="14" t="s">
        <v>31</v>
      </c>
      <c r="AX156" s="14" t="s">
        <v>79</v>
      </c>
      <c r="AY156" s="272" t="s">
        <v>124</v>
      </c>
    </row>
    <row r="157" spans="1:65" s="2" customFormat="1" ht="21.75" customHeight="1">
      <c r="A157" s="38"/>
      <c r="B157" s="39"/>
      <c r="C157" s="235" t="s">
        <v>136</v>
      </c>
      <c r="D157" s="235" t="s">
        <v>127</v>
      </c>
      <c r="E157" s="236" t="s">
        <v>175</v>
      </c>
      <c r="F157" s="237" t="s">
        <v>176</v>
      </c>
      <c r="G157" s="238" t="s">
        <v>140</v>
      </c>
      <c r="H157" s="239">
        <v>736.606</v>
      </c>
      <c r="I157" s="240"/>
      <c r="J157" s="241">
        <f>ROUND(I157*H157,2)</f>
        <v>0</v>
      </c>
      <c r="K157" s="237" t="s">
        <v>141</v>
      </c>
      <c r="L157" s="44"/>
      <c r="M157" s="242" t="s">
        <v>1</v>
      </c>
      <c r="N157" s="243" t="s">
        <v>39</v>
      </c>
      <c r="O157" s="91"/>
      <c r="P157" s="244">
        <f>O157*H157</f>
        <v>0</v>
      </c>
      <c r="Q157" s="244">
        <v>1E-05</v>
      </c>
      <c r="R157" s="244">
        <f>Q157*H157</f>
        <v>0.007366060000000001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79</v>
      </c>
      <c r="AT157" s="246" t="s">
        <v>127</v>
      </c>
      <c r="AU157" s="246" t="s">
        <v>83</v>
      </c>
      <c r="AY157" s="17" t="s">
        <v>124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7" t="s">
        <v>79</v>
      </c>
      <c r="BK157" s="247">
        <f>ROUND(I157*H157,2)</f>
        <v>0</v>
      </c>
      <c r="BL157" s="17" t="s">
        <v>79</v>
      </c>
      <c r="BM157" s="246" t="s">
        <v>177</v>
      </c>
    </row>
    <row r="158" spans="1:47" s="2" customFormat="1" ht="12">
      <c r="A158" s="38"/>
      <c r="B158" s="39"/>
      <c r="C158" s="40"/>
      <c r="D158" s="248" t="s">
        <v>133</v>
      </c>
      <c r="E158" s="40"/>
      <c r="F158" s="249" t="s">
        <v>178</v>
      </c>
      <c r="G158" s="40"/>
      <c r="H158" s="40"/>
      <c r="I158" s="144"/>
      <c r="J158" s="40"/>
      <c r="K158" s="40"/>
      <c r="L158" s="44"/>
      <c r="M158" s="250"/>
      <c r="N158" s="251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133</v>
      </c>
      <c r="AU158" s="17" t="s">
        <v>83</v>
      </c>
    </row>
    <row r="159" spans="1:47" s="2" customFormat="1" ht="12">
      <c r="A159" s="38"/>
      <c r="B159" s="39"/>
      <c r="C159" s="40"/>
      <c r="D159" s="248" t="s">
        <v>156</v>
      </c>
      <c r="E159" s="40"/>
      <c r="F159" s="284" t="s">
        <v>179</v>
      </c>
      <c r="G159" s="40"/>
      <c r="H159" s="40"/>
      <c r="I159" s="144"/>
      <c r="J159" s="40"/>
      <c r="K159" s="40"/>
      <c r="L159" s="44"/>
      <c r="M159" s="250"/>
      <c r="N159" s="25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156</v>
      </c>
      <c r="AU159" s="17" t="s">
        <v>83</v>
      </c>
    </row>
    <row r="160" spans="1:65" s="2" customFormat="1" ht="21.75" customHeight="1">
      <c r="A160" s="38"/>
      <c r="B160" s="39"/>
      <c r="C160" s="235" t="s">
        <v>180</v>
      </c>
      <c r="D160" s="235" t="s">
        <v>127</v>
      </c>
      <c r="E160" s="236" t="s">
        <v>181</v>
      </c>
      <c r="F160" s="237" t="s">
        <v>182</v>
      </c>
      <c r="G160" s="238" t="s">
        <v>140</v>
      </c>
      <c r="H160" s="239">
        <v>203.26</v>
      </c>
      <c r="I160" s="240"/>
      <c r="J160" s="241">
        <f>ROUND(I160*H160,2)</f>
        <v>0</v>
      </c>
      <c r="K160" s="237" t="s">
        <v>1</v>
      </c>
      <c r="L160" s="44"/>
      <c r="M160" s="242" t="s">
        <v>1</v>
      </c>
      <c r="N160" s="243" t="s">
        <v>39</v>
      </c>
      <c r="O160" s="91"/>
      <c r="P160" s="244">
        <f>O160*H160</f>
        <v>0</v>
      </c>
      <c r="Q160" s="244">
        <v>0</v>
      </c>
      <c r="R160" s="244">
        <f>Q160*H160</f>
        <v>0</v>
      </c>
      <c r="S160" s="244">
        <v>0.015</v>
      </c>
      <c r="T160" s="245">
        <f>S160*H160</f>
        <v>3.0488999999999997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79</v>
      </c>
      <c r="AT160" s="246" t="s">
        <v>127</v>
      </c>
      <c r="AU160" s="246" t="s">
        <v>83</v>
      </c>
      <c r="AY160" s="17" t="s">
        <v>124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79</v>
      </c>
      <c r="BK160" s="247">
        <f>ROUND(I160*H160,2)</f>
        <v>0</v>
      </c>
      <c r="BL160" s="17" t="s">
        <v>79</v>
      </c>
      <c r="BM160" s="246" t="s">
        <v>183</v>
      </c>
    </row>
    <row r="161" spans="1:47" s="2" customFormat="1" ht="12">
      <c r="A161" s="38"/>
      <c r="B161" s="39"/>
      <c r="C161" s="40"/>
      <c r="D161" s="248" t="s">
        <v>133</v>
      </c>
      <c r="E161" s="40"/>
      <c r="F161" s="249" t="s">
        <v>184</v>
      </c>
      <c r="G161" s="40"/>
      <c r="H161" s="40"/>
      <c r="I161" s="144"/>
      <c r="J161" s="40"/>
      <c r="K161" s="40"/>
      <c r="L161" s="44"/>
      <c r="M161" s="250"/>
      <c r="N161" s="25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133</v>
      </c>
      <c r="AU161" s="17" t="s">
        <v>83</v>
      </c>
    </row>
    <row r="162" spans="1:51" s="13" customFormat="1" ht="12">
      <c r="A162" s="13"/>
      <c r="B162" s="252"/>
      <c r="C162" s="253"/>
      <c r="D162" s="248" t="s">
        <v>144</v>
      </c>
      <c r="E162" s="254" t="s">
        <v>1</v>
      </c>
      <c r="F162" s="255" t="s">
        <v>185</v>
      </c>
      <c r="G162" s="253"/>
      <c r="H162" s="254" t="s">
        <v>1</v>
      </c>
      <c r="I162" s="256"/>
      <c r="J162" s="253"/>
      <c r="K162" s="253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144</v>
      </c>
      <c r="AU162" s="261" t="s">
        <v>83</v>
      </c>
      <c r="AV162" s="13" t="s">
        <v>79</v>
      </c>
      <c r="AW162" s="13" t="s">
        <v>31</v>
      </c>
      <c r="AX162" s="13" t="s">
        <v>74</v>
      </c>
      <c r="AY162" s="261" t="s">
        <v>124</v>
      </c>
    </row>
    <row r="163" spans="1:51" s="14" customFormat="1" ht="12">
      <c r="A163" s="14"/>
      <c r="B163" s="262"/>
      <c r="C163" s="263"/>
      <c r="D163" s="248" t="s">
        <v>144</v>
      </c>
      <c r="E163" s="264" t="s">
        <v>1</v>
      </c>
      <c r="F163" s="265" t="s">
        <v>186</v>
      </c>
      <c r="G163" s="263"/>
      <c r="H163" s="266">
        <v>203.26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2" t="s">
        <v>144</v>
      </c>
      <c r="AU163" s="272" t="s">
        <v>83</v>
      </c>
      <c r="AV163" s="14" t="s">
        <v>83</v>
      </c>
      <c r="AW163" s="14" t="s">
        <v>31</v>
      </c>
      <c r="AX163" s="14" t="s">
        <v>74</v>
      </c>
      <c r="AY163" s="272" t="s">
        <v>124</v>
      </c>
    </row>
    <row r="164" spans="1:51" s="15" customFormat="1" ht="12">
      <c r="A164" s="15"/>
      <c r="B164" s="273"/>
      <c r="C164" s="274"/>
      <c r="D164" s="248" t="s">
        <v>144</v>
      </c>
      <c r="E164" s="275" t="s">
        <v>1</v>
      </c>
      <c r="F164" s="276" t="s">
        <v>147</v>
      </c>
      <c r="G164" s="274"/>
      <c r="H164" s="277">
        <v>203.26</v>
      </c>
      <c r="I164" s="278"/>
      <c r="J164" s="274"/>
      <c r="K164" s="274"/>
      <c r="L164" s="279"/>
      <c r="M164" s="280"/>
      <c r="N164" s="281"/>
      <c r="O164" s="281"/>
      <c r="P164" s="281"/>
      <c r="Q164" s="281"/>
      <c r="R164" s="281"/>
      <c r="S164" s="281"/>
      <c r="T164" s="282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3" t="s">
        <v>144</v>
      </c>
      <c r="AU164" s="283" t="s">
        <v>83</v>
      </c>
      <c r="AV164" s="15" t="s">
        <v>131</v>
      </c>
      <c r="AW164" s="15" t="s">
        <v>31</v>
      </c>
      <c r="AX164" s="15" t="s">
        <v>79</v>
      </c>
      <c r="AY164" s="283" t="s">
        <v>124</v>
      </c>
    </row>
    <row r="165" spans="1:63" s="12" customFormat="1" ht="22.8" customHeight="1">
      <c r="A165" s="12"/>
      <c r="B165" s="219"/>
      <c r="C165" s="220"/>
      <c r="D165" s="221" t="s">
        <v>73</v>
      </c>
      <c r="E165" s="233" t="s">
        <v>187</v>
      </c>
      <c r="F165" s="233" t="s">
        <v>188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SUM(P166:P177)</f>
        <v>0</v>
      </c>
      <c r="Q165" s="227"/>
      <c r="R165" s="228">
        <f>SUM(R166:R177)</f>
        <v>0.44633160000000005</v>
      </c>
      <c r="S165" s="227"/>
      <c r="T165" s="229">
        <f>SUM(T166:T177)</f>
        <v>0.2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83</v>
      </c>
      <c r="AT165" s="231" t="s">
        <v>73</v>
      </c>
      <c r="AU165" s="231" t="s">
        <v>79</v>
      </c>
      <c r="AY165" s="230" t="s">
        <v>124</v>
      </c>
      <c r="BK165" s="232">
        <f>SUM(BK166:BK177)</f>
        <v>0</v>
      </c>
    </row>
    <row r="166" spans="1:65" s="2" customFormat="1" ht="21.75" customHeight="1">
      <c r="A166" s="38"/>
      <c r="B166" s="39"/>
      <c r="C166" s="235" t="s">
        <v>148</v>
      </c>
      <c r="D166" s="235" t="s">
        <v>127</v>
      </c>
      <c r="E166" s="236" t="s">
        <v>189</v>
      </c>
      <c r="F166" s="237" t="s">
        <v>190</v>
      </c>
      <c r="G166" s="238" t="s">
        <v>153</v>
      </c>
      <c r="H166" s="239">
        <v>175.032</v>
      </c>
      <c r="I166" s="240"/>
      <c r="J166" s="241">
        <f>ROUND(I166*H166,2)</f>
        <v>0</v>
      </c>
      <c r="K166" s="237" t="s">
        <v>141</v>
      </c>
      <c r="L166" s="44"/>
      <c r="M166" s="242" t="s">
        <v>1</v>
      </c>
      <c r="N166" s="243" t="s">
        <v>39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79</v>
      </c>
      <c r="AT166" s="246" t="s">
        <v>127</v>
      </c>
      <c r="AU166" s="246" t="s">
        <v>83</v>
      </c>
      <c r="AY166" s="17" t="s">
        <v>124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79</v>
      </c>
      <c r="BK166" s="247">
        <f>ROUND(I166*H166,2)</f>
        <v>0</v>
      </c>
      <c r="BL166" s="17" t="s">
        <v>79</v>
      </c>
      <c r="BM166" s="246" t="s">
        <v>191</v>
      </c>
    </row>
    <row r="167" spans="1:47" s="2" customFormat="1" ht="12">
      <c r="A167" s="38"/>
      <c r="B167" s="39"/>
      <c r="C167" s="40"/>
      <c r="D167" s="248" t="s">
        <v>133</v>
      </c>
      <c r="E167" s="40"/>
      <c r="F167" s="249" t="s">
        <v>192</v>
      </c>
      <c r="G167" s="40"/>
      <c r="H167" s="40"/>
      <c r="I167" s="144"/>
      <c r="J167" s="40"/>
      <c r="K167" s="40"/>
      <c r="L167" s="44"/>
      <c r="M167" s="250"/>
      <c r="N167" s="25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133</v>
      </c>
      <c r="AU167" s="17" t="s">
        <v>83</v>
      </c>
    </row>
    <row r="168" spans="1:51" s="14" customFormat="1" ht="12">
      <c r="A168" s="14"/>
      <c r="B168" s="262"/>
      <c r="C168" s="263"/>
      <c r="D168" s="248" t="s">
        <v>144</v>
      </c>
      <c r="E168" s="264" t="s">
        <v>1</v>
      </c>
      <c r="F168" s="265" t="s">
        <v>193</v>
      </c>
      <c r="G168" s="263"/>
      <c r="H168" s="266">
        <v>134.64</v>
      </c>
      <c r="I168" s="267"/>
      <c r="J168" s="263"/>
      <c r="K168" s="263"/>
      <c r="L168" s="268"/>
      <c r="M168" s="269"/>
      <c r="N168" s="270"/>
      <c r="O168" s="270"/>
      <c r="P168" s="270"/>
      <c r="Q168" s="270"/>
      <c r="R168" s="270"/>
      <c r="S168" s="270"/>
      <c r="T168" s="27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2" t="s">
        <v>144</v>
      </c>
      <c r="AU168" s="272" t="s">
        <v>83</v>
      </c>
      <c r="AV168" s="14" t="s">
        <v>83</v>
      </c>
      <c r="AW168" s="14" t="s">
        <v>31</v>
      </c>
      <c r="AX168" s="14" t="s">
        <v>74</v>
      </c>
      <c r="AY168" s="272" t="s">
        <v>124</v>
      </c>
    </row>
    <row r="169" spans="1:51" s="13" customFormat="1" ht="12">
      <c r="A169" s="13"/>
      <c r="B169" s="252"/>
      <c r="C169" s="253"/>
      <c r="D169" s="248" t="s">
        <v>144</v>
      </c>
      <c r="E169" s="254" t="s">
        <v>1</v>
      </c>
      <c r="F169" s="255" t="s">
        <v>194</v>
      </c>
      <c r="G169" s="253"/>
      <c r="H169" s="254" t="s">
        <v>1</v>
      </c>
      <c r="I169" s="256"/>
      <c r="J169" s="253"/>
      <c r="K169" s="253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144</v>
      </c>
      <c r="AU169" s="261" t="s">
        <v>83</v>
      </c>
      <c r="AV169" s="13" t="s">
        <v>79</v>
      </c>
      <c r="AW169" s="13" t="s">
        <v>31</v>
      </c>
      <c r="AX169" s="13" t="s">
        <v>74</v>
      </c>
      <c r="AY169" s="261" t="s">
        <v>124</v>
      </c>
    </row>
    <row r="170" spans="1:51" s="14" customFormat="1" ht="12">
      <c r="A170" s="14"/>
      <c r="B170" s="262"/>
      <c r="C170" s="263"/>
      <c r="D170" s="248" t="s">
        <v>144</v>
      </c>
      <c r="E170" s="264" t="s">
        <v>1</v>
      </c>
      <c r="F170" s="265" t="s">
        <v>195</v>
      </c>
      <c r="G170" s="263"/>
      <c r="H170" s="266">
        <v>40.392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2" t="s">
        <v>144</v>
      </c>
      <c r="AU170" s="272" t="s">
        <v>83</v>
      </c>
      <c r="AV170" s="14" t="s">
        <v>83</v>
      </c>
      <c r="AW170" s="14" t="s">
        <v>31</v>
      </c>
      <c r="AX170" s="14" t="s">
        <v>74</v>
      </c>
      <c r="AY170" s="272" t="s">
        <v>124</v>
      </c>
    </row>
    <row r="171" spans="1:51" s="15" customFormat="1" ht="12">
      <c r="A171" s="15"/>
      <c r="B171" s="273"/>
      <c r="C171" s="274"/>
      <c r="D171" s="248" t="s">
        <v>144</v>
      </c>
      <c r="E171" s="275" t="s">
        <v>1</v>
      </c>
      <c r="F171" s="276" t="s">
        <v>147</v>
      </c>
      <c r="G171" s="274"/>
      <c r="H171" s="277">
        <v>175.03199999999998</v>
      </c>
      <c r="I171" s="278"/>
      <c r="J171" s="274"/>
      <c r="K171" s="274"/>
      <c r="L171" s="279"/>
      <c r="M171" s="280"/>
      <c r="N171" s="281"/>
      <c r="O171" s="281"/>
      <c r="P171" s="281"/>
      <c r="Q171" s="281"/>
      <c r="R171" s="281"/>
      <c r="S171" s="281"/>
      <c r="T171" s="282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3" t="s">
        <v>144</v>
      </c>
      <c r="AU171" s="283" t="s">
        <v>83</v>
      </c>
      <c r="AV171" s="15" t="s">
        <v>131</v>
      </c>
      <c r="AW171" s="15" t="s">
        <v>31</v>
      </c>
      <c r="AX171" s="15" t="s">
        <v>79</v>
      </c>
      <c r="AY171" s="283" t="s">
        <v>124</v>
      </c>
    </row>
    <row r="172" spans="1:65" s="2" customFormat="1" ht="21.75" customHeight="1">
      <c r="A172" s="38"/>
      <c r="B172" s="39"/>
      <c r="C172" s="285" t="s">
        <v>165</v>
      </c>
      <c r="D172" s="285" t="s">
        <v>196</v>
      </c>
      <c r="E172" s="286" t="s">
        <v>197</v>
      </c>
      <c r="F172" s="287" t="s">
        <v>198</v>
      </c>
      <c r="G172" s="288" t="s">
        <v>153</v>
      </c>
      <c r="H172" s="289">
        <v>175.032</v>
      </c>
      <c r="I172" s="290"/>
      <c r="J172" s="291">
        <f>ROUND(I172*H172,2)</f>
        <v>0</v>
      </c>
      <c r="K172" s="287" t="s">
        <v>1</v>
      </c>
      <c r="L172" s="292"/>
      <c r="M172" s="293" t="s">
        <v>1</v>
      </c>
      <c r="N172" s="294" t="s">
        <v>39</v>
      </c>
      <c r="O172" s="91"/>
      <c r="P172" s="244">
        <f>O172*H172</f>
        <v>0</v>
      </c>
      <c r="Q172" s="244">
        <v>0.00255</v>
      </c>
      <c r="R172" s="244">
        <f>Q172*H172</f>
        <v>0.44633160000000005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83</v>
      </c>
      <c r="AT172" s="246" t="s">
        <v>196</v>
      </c>
      <c r="AU172" s="246" t="s">
        <v>83</v>
      </c>
      <c r="AY172" s="17" t="s">
        <v>124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79</v>
      </c>
      <c r="BK172" s="247">
        <f>ROUND(I172*H172,2)</f>
        <v>0</v>
      </c>
      <c r="BL172" s="17" t="s">
        <v>79</v>
      </c>
      <c r="BM172" s="246" t="s">
        <v>199</v>
      </c>
    </row>
    <row r="173" spans="1:47" s="2" customFormat="1" ht="12">
      <c r="A173" s="38"/>
      <c r="B173" s="39"/>
      <c r="C173" s="40"/>
      <c r="D173" s="248" t="s">
        <v>133</v>
      </c>
      <c r="E173" s="40"/>
      <c r="F173" s="249" t="s">
        <v>200</v>
      </c>
      <c r="G173" s="40"/>
      <c r="H173" s="40"/>
      <c r="I173" s="144"/>
      <c r="J173" s="40"/>
      <c r="K173" s="40"/>
      <c r="L173" s="44"/>
      <c r="M173" s="250"/>
      <c r="N173" s="25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133</v>
      </c>
      <c r="AU173" s="17" t="s">
        <v>83</v>
      </c>
    </row>
    <row r="174" spans="1:51" s="14" customFormat="1" ht="12">
      <c r="A174" s="14"/>
      <c r="B174" s="262"/>
      <c r="C174" s="263"/>
      <c r="D174" s="248" t="s">
        <v>144</v>
      </c>
      <c r="E174" s="263"/>
      <c r="F174" s="265" t="s">
        <v>201</v>
      </c>
      <c r="G174" s="263"/>
      <c r="H174" s="266">
        <v>175.032</v>
      </c>
      <c r="I174" s="267"/>
      <c r="J174" s="263"/>
      <c r="K174" s="263"/>
      <c r="L174" s="268"/>
      <c r="M174" s="269"/>
      <c r="N174" s="270"/>
      <c r="O174" s="270"/>
      <c r="P174" s="270"/>
      <c r="Q174" s="270"/>
      <c r="R174" s="270"/>
      <c r="S174" s="270"/>
      <c r="T174" s="27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2" t="s">
        <v>144</v>
      </c>
      <c r="AU174" s="272" t="s">
        <v>83</v>
      </c>
      <c r="AV174" s="14" t="s">
        <v>83</v>
      </c>
      <c r="AW174" s="14" t="s">
        <v>4</v>
      </c>
      <c r="AX174" s="14" t="s">
        <v>79</v>
      </c>
      <c r="AY174" s="272" t="s">
        <v>124</v>
      </c>
    </row>
    <row r="175" spans="1:65" s="2" customFormat="1" ht="21.75" customHeight="1">
      <c r="A175" s="38"/>
      <c r="B175" s="39"/>
      <c r="C175" s="235" t="s">
        <v>202</v>
      </c>
      <c r="D175" s="235" t="s">
        <v>127</v>
      </c>
      <c r="E175" s="236" t="s">
        <v>203</v>
      </c>
      <c r="F175" s="237" t="s">
        <v>204</v>
      </c>
      <c r="G175" s="238" t="s">
        <v>205</v>
      </c>
      <c r="H175" s="239">
        <v>200</v>
      </c>
      <c r="I175" s="240"/>
      <c r="J175" s="241">
        <f>ROUND(I175*H175,2)</f>
        <v>0</v>
      </c>
      <c r="K175" s="237" t="s">
        <v>141</v>
      </c>
      <c r="L175" s="44"/>
      <c r="M175" s="242" t="s">
        <v>1</v>
      </c>
      <c r="N175" s="243" t="s">
        <v>39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0.001</v>
      </c>
      <c r="T175" s="245">
        <f>S175*H175</f>
        <v>0.2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79</v>
      </c>
      <c r="AT175" s="246" t="s">
        <v>127</v>
      </c>
      <c r="AU175" s="246" t="s">
        <v>83</v>
      </c>
      <c r="AY175" s="17" t="s">
        <v>124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79</v>
      </c>
      <c r="BK175" s="247">
        <f>ROUND(I175*H175,2)</f>
        <v>0</v>
      </c>
      <c r="BL175" s="17" t="s">
        <v>79</v>
      </c>
      <c r="BM175" s="246" t="s">
        <v>206</v>
      </c>
    </row>
    <row r="176" spans="1:47" s="2" customFormat="1" ht="12">
      <c r="A176" s="38"/>
      <c r="B176" s="39"/>
      <c r="C176" s="40"/>
      <c r="D176" s="248" t="s">
        <v>133</v>
      </c>
      <c r="E176" s="40"/>
      <c r="F176" s="249" t="s">
        <v>207</v>
      </c>
      <c r="G176" s="40"/>
      <c r="H176" s="40"/>
      <c r="I176" s="144"/>
      <c r="J176" s="40"/>
      <c r="K176" s="40"/>
      <c r="L176" s="44"/>
      <c r="M176" s="250"/>
      <c r="N176" s="251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133</v>
      </c>
      <c r="AU176" s="17" t="s">
        <v>83</v>
      </c>
    </row>
    <row r="177" spans="1:47" s="2" customFormat="1" ht="12">
      <c r="A177" s="38"/>
      <c r="B177" s="39"/>
      <c r="C177" s="40"/>
      <c r="D177" s="248" t="s">
        <v>156</v>
      </c>
      <c r="E177" s="40"/>
      <c r="F177" s="284" t="s">
        <v>208</v>
      </c>
      <c r="G177" s="40"/>
      <c r="H177" s="40"/>
      <c r="I177" s="144"/>
      <c r="J177" s="40"/>
      <c r="K177" s="40"/>
      <c r="L177" s="44"/>
      <c r="M177" s="250"/>
      <c r="N177" s="25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156</v>
      </c>
      <c r="AU177" s="17" t="s">
        <v>83</v>
      </c>
    </row>
    <row r="178" spans="1:63" s="12" customFormat="1" ht="22.8" customHeight="1">
      <c r="A178" s="12"/>
      <c r="B178" s="219"/>
      <c r="C178" s="220"/>
      <c r="D178" s="221" t="s">
        <v>73</v>
      </c>
      <c r="E178" s="233" t="s">
        <v>209</v>
      </c>
      <c r="F178" s="233" t="s">
        <v>210</v>
      </c>
      <c r="G178" s="220"/>
      <c r="H178" s="220"/>
      <c r="I178" s="223"/>
      <c r="J178" s="234">
        <f>BK178</f>
        <v>0</v>
      </c>
      <c r="K178" s="220"/>
      <c r="L178" s="225"/>
      <c r="M178" s="226"/>
      <c r="N178" s="227"/>
      <c r="O178" s="227"/>
      <c r="P178" s="228">
        <f>SUM(P179:P190)</f>
        <v>0</v>
      </c>
      <c r="Q178" s="227"/>
      <c r="R178" s="228">
        <f>SUM(R179:R190)</f>
        <v>0</v>
      </c>
      <c r="S178" s="227"/>
      <c r="T178" s="229">
        <f>SUM(T179:T190)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0" t="s">
        <v>79</v>
      </c>
      <c r="AT178" s="231" t="s">
        <v>73</v>
      </c>
      <c r="AU178" s="231" t="s">
        <v>79</v>
      </c>
      <c r="AY178" s="230" t="s">
        <v>124</v>
      </c>
      <c r="BK178" s="232">
        <f>SUM(BK179:BK190)</f>
        <v>0</v>
      </c>
    </row>
    <row r="179" spans="1:65" s="2" customFormat="1" ht="21.75" customHeight="1">
      <c r="A179" s="38"/>
      <c r="B179" s="39"/>
      <c r="C179" s="235" t="s">
        <v>211</v>
      </c>
      <c r="D179" s="235" t="s">
        <v>127</v>
      </c>
      <c r="E179" s="236" t="s">
        <v>212</v>
      </c>
      <c r="F179" s="237" t="s">
        <v>213</v>
      </c>
      <c r="G179" s="238" t="s">
        <v>214</v>
      </c>
      <c r="H179" s="239">
        <v>9.647</v>
      </c>
      <c r="I179" s="240"/>
      <c r="J179" s="241">
        <f>ROUND(I179*H179,2)</f>
        <v>0</v>
      </c>
      <c r="K179" s="237" t="s">
        <v>141</v>
      </c>
      <c r="L179" s="44"/>
      <c r="M179" s="242" t="s">
        <v>1</v>
      </c>
      <c r="N179" s="243" t="s">
        <v>39</v>
      </c>
      <c r="O179" s="91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79</v>
      </c>
      <c r="AT179" s="246" t="s">
        <v>127</v>
      </c>
      <c r="AU179" s="246" t="s">
        <v>83</v>
      </c>
      <c r="AY179" s="17" t="s">
        <v>124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7" t="s">
        <v>79</v>
      </c>
      <c r="BK179" s="247">
        <f>ROUND(I179*H179,2)</f>
        <v>0</v>
      </c>
      <c r="BL179" s="17" t="s">
        <v>79</v>
      </c>
      <c r="BM179" s="246" t="s">
        <v>215</v>
      </c>
    </row>
    <row r="180" spans="1:47" s="2" customFormat="1" ht="12">
      <c r="A180" s="38"/>
      <c r="B180" s="39"/>
      <c r="C180" s="40"/>
      <c r="D180" s="248" t="s">
        <v>133</v>
      </c>
      <c r="E180" s="40"/>
      <c r="F180" s="249" t="s">
        <v>216</v>
      </c>
      <c r="G180" s="40"/>
      <c r="H180" s="40"/>
      <c r="I180" s="144"/>
      <c r="J180" s="40"/>
      <c r="K180" s="40"/>
      <c r="L180" s="44"/>
      <c r="M180" s="250"/>
      <c r="N180" s="25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83</v>
      </c>
    </row>
    <row r="181" spans="1:47" s="2" customFormat="1" ht="12">
      <c r="A181" s="38"/>
      <c r="B181" s="39"/>
      <c r="C181" s="40"/>
      <c r="D181" s="248" t="s">
        <v>156</v>
      </c>
      <c r="E181" s="40"/>
      <c r="F181" s="284" t="s">
        <v>217</v>
      </c>
      <c r="G181" s="40"/>
      <c r="H181" s="40"/>
      <c r="I181" s="144"/>
      <c r="J181" s="40"/>
      <c r="K181" s="40"/>
      <c r="L181" s="44"/>
      <c r="M181" s="250"/>
      <c r="N181" s="251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156</v>
      </c>
      <c r="AU181" s="17" t="s">
        <v>83</v>
      </c>
    </row>
    <row r="182" spans="1:65" s="2" customFormat="1" ht="16.5" customHeight="1">
      <c r="A182" s="38"/>
      <c r="B182" s="39"/>
      <c r="C182" s="235" t="s">
        <v>218</v>
      </c>
      <c r="D182" s="235" t="s">
        <v>127</v>
      </c>
      <c r="E182" s="236" t="s">
        <v>219</v>
      </c>
      <c r="F182" s="237" t="s">
        <v>220</v>
      </c>
      <c r="G182" s="238" t="s">
        <v>214</v>
      </c>
      <c r="H182" s="239">
        <v>9.647</v>
      </c>
      <c r="I182" s="240"/>
      <c r="J182" s="241">
        <f>ROUND(I182*H182,2)</f>
        <v>0</v>
      </c>
      <c r="K182" s="237" t="s">
        <v>141</v>
      </c>
      <c r="L182" s="44"/>
      <c r="M182" s="242" t="s">
        <v>1</v>
      </c>
      <c r="N182" s="243" t="s">
        <v>39</v>
      </c>
      <c r="O182" s="91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6" t="s">
        <v>79</v>
      </c>
      <c r="AT182" s="246" t="s">
        <v>127</v>
      </c>
      <c r="AU182" s="246" t="s">
        <v>83</v>
      </c>
      <c r="AY182" s="17" t="s">
        <v>124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7" t="s">
        <v>79</v>
      </c>
      <c r="BK182" s="247">
        <f>ROUND(I182*H182,2)</f>
        <v>0</v>
      </c>
      <c r="BL182" s="17" t="s">
        <v>79</v>
      </c>
      <c r="BM182" s="246" t="s">
        <v>221</v>
      </c>
    </row>
    <row r="183" spans="1:47" s="2" customFormat="1" ht="12">
      <c r="A183" s="38"/>
      <c r="B183" s="39"/>
      <c r="C183" s="40"/>
      <c r="D183" s="248" t="s">
        <v>133</v>
      </c>
      <c r="E183" s="40"/>
      <c r="F183" s="249" t="s">
        <v>222</v>
      </c>
      <c r="G183" s="40"/>
      <c r="H183" s="40"/>
      <c r="I183" s="144"/>
      <c r="J183" s="40"/>
      <c r="K183" s="40"/>
      <c r="L183" s="44"/>
      <c r="M183" s="250"/>
      <c r="N183" s="25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133</v>
      </c>
      <c r="AU183" s="17" t="s">
        <v>83</v>
      </c>
    </row>
    <row r="184" spans="1:47" s="2" customFormat="1" ht="12">
      <c r="A184" s="38"/>
      <c r="B184" s="39"/>
      <c r="C184" s="40"/>
      <c r="D184" s="248" t="s">
        <v>156</v>
      </c>
      <c r="E184" s="40"/>
      <c r="F184" s="284" t="s">
        <v>223</v>
      </c>
      <c r="G184" s="40"/>
      <c r="H184" s="40"/>
      <c r="I184" s="144"/>
      <c r="J184" s="40"/>
      <c r="K184" s="40"/>
      <c r="L184" s="44"/>
      <c r="M184" s="250"/>
      <c r="N184" s="25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156</v>
      </c>
      <c r="AU184" s="17" t="s">
        <v>83</v>
      </c>
    </row>
    <row r="185" spans="1:65" s="2" customFormat="1" ht="21.75" customHeight="1">
      <c r="A185" s="38"/>
      <c r="B185" s="39"/>
      <c r="C185" s="235" t="s">
        <v>224</v>
      </c>
      <c r="D185" s="235" t="s">
        <v>127</v>
      </c>
      <c r="E185" s="236" t="s">
        <v>225</v>
      </c>
      <c r="F185" s="237" t="s">
        <v>226</v>
      </c>
      <c r="G185" s="238" t="s">
        <v>214</v>
      </c>
      <c r="H185" s="239">
        <v>9.647</v>
      </c>
      <c r="I185" s="240"/>
      <c r="J185" s="241">
        <f>ROUND(I185*H185,2)</f>
        <v>0</v>
      </c>
      <c r="K185" s="237" t="s">
        <v>141</v>
      </c>
      <c r="L185" s="44"/>
      <c r="M185" s="242" t="s">
        <v>1</v>
      </c>
      <c r="N185" s="243" t="s">
        <v>39</v>
      </c>
      <c r="O185" s="91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6" t="s">
        <v>79</v>
      </c>
      <c r="AT185" s="246" t="s">
        <v>127</v>
      </c>
      <c r="AU185" s="246" t="s">
        <v>83</v>
      </c>
      <c r="AY185" s="17" t="s">
        <v>124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7" t="s">
        <v>79</v>
      </c>
      <c r="BK185" s="247">
        <f>ROUND(I185*H185,2)</f>
        <v>0</v>
      </c>
      <c r="BL185" s="17" t="s">
        <v>79</v>
      </c>
      <c r="BM185" s="246" t="s">
        <v>227</v>
      </c>
    </row>
    <row r="186" spans="1:47" s="2" customFormat="1" ht="12">
      <c r="A186" s="38"/>
      <c r="B186" s="39"/>
      <c r="C186" s="40"/>
      <c r="D186" s="248" t="s">
        <v>133</v>
      </c>
      <c r="E186" s="40"/>
      <c r="F186" s="249" t="s">
        <v>228</v>
      </c>
      <c r="G186" s="40"/>
      <c r="H186" s="40"/>
      <c r="I186" s="144"/>
      <c r="J186" s="40"/>
      <c r="K186" s="40"/>
      <c r="L186" s="44"/>
      <c r="M186" s="250"/>
      <c r="N186" s="251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133</v>
      </c>
      <c r="AU186" s="17" t="s">
        <v>83</v>
      </c>
    </row>
    <row r="187" spans="1:47" s="2" customFormat="1" ht="12">
      <c r="A187" s="38"/>
      <c r="B187" s="39"/>
      <c r="C187" s="40"/>
      <c r="D187" s="248" t="s">
        <v>156</v>
      </c>
      <c r="E187" s="40"/>
      <c r="F187" s="284" t="s">
        <v>229</v>
      </c>
      <c r="G187" s="40"/>
      <c r="H187" s="40"/>
      <c r="I187" s="144"/>
      <c r="J187" s="40"/>
      <c r="K187" s="40"/>
      <c r="L187" s="44"/>
      <c r="M187" s="250"/>
      <c r="N187" s="25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156</v>
      </c>
      <c r="AU187" s="17" t="s">
        <v>83</v>
      </c>
    </row>
    <row r="188" spans="1:65" s="2" customFormat="1" ht="21.75" customHeight="1">
      <c r="A188" s="38"/>
      <c r="B188" s="39"/>
      <c r="C188" s="235" t="s">
        <v>230</v>
      </c>
      <c r="D188" s="235" t="s">
        <v>127</v>
      </c>
      <c r="E188" s="236" t="s">
        <v>231</v>
      </c>
      <c r="F188" s="237" t="s">
        <v>232</v>
      </c>
      <c r="G188" s="238" t="s">
        <v>214</v>
      </c>
      <c r="H188" s="239">
        <v>9.647</v>
      </c>
      <c r="I188" s="240"/>
      <c r="J188" s="241">
        <f>ROUND(I188*H188,2)</f>
        <v>0</v>
      </c>
      <c r="K188" s="237" t="s">
        <v>141</v>
      </c>
      <c r="L188" s="44"/>
      <c r="M188" s="242" t="s">
        <v>1</v>
      </c>
      <c r="N188" s="243" t="s">
        <v>39</v>
      </c>
      <c r="O188" s="91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6" t="s">
        <v>79</v>
      </c>
      <c r="AT188" s="246" t="s">
        <v>127</v>
      </c>
      <c r="AU188" s="246" t="s">
        <v>83</v>
      </c>
      <c r="AY188" s="17" t="s">
        <v>124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7" t="s">
        <v>79</v>
      </c>
      <c r="BK188" s="247">
        <f>ROUND(I188*H188,2)</f>
        <v>0</v>
      </c>
      <c r="BL188" s="17" t="s">
        <v>79</v>
      </c>
      <c r="BM188" s="246" t="s">
        <v>233</v>
      </c>
    </row>
    <row r="189" spans="1:47" s="2" customFormat="1" ht="12">
      <c r="A189" s="38"/>
      <c r="B189" s="39"/>
      <c r="C189" s="40"/>
      <c r="D189" s="248" t="s">
        <v>133</v>
      </c>
      <c r="E189" s="40"/>
      <c r="F189" s="249" t="s">
        <v>234</v>
      </c>
      <c r="G189" s="40"/>
      <c r="H189" s="40"/>
      <c r="I189" s="144"/>
      <c r="J189" s="40"/>
      <c r="K189" s="40"/>
      <c r="L189" s="44"/>
      <c r="M189" s="250"/>
      <c r="N189" s="251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133</v>
      </c>
      <c r="AU189" s="17" t="s">
        <v>83</v>
      </c>
    </row>
    <row r="190" spans="1:47" s="2" customFormat="1" ht="12">
      <c r="A190" s="38"/>
      <c r="B190" s="39"/>
      <c r="C190" s="40"/>
      <c r="D190" s="248" t="s">
        <v>156</v>
      </c>
      <c r="E190" s="40"/>
      <c r="F190" s="284" t="s">
        <v>235</v>
      </c>
      <c r="G190" s="40"/>
      <c r="H190" s="40"/>
      <c r="I190" s="144"/>
      <c r="J190" s="40"/>
      <c r="K190" s="40"/>
      <c r="L190" s="44"/>
      <c r="M190" s="250"/>
      <c r="N190" s="25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156</v>
      </c>
      <c r="AU190" s="17" t="s">
        <v>83</v>
      </c>
    </row>
    <row r="191" spans="1:63" s="12" customFormat="1" ht="22.8" customHeight="1">
      <c r="A191" s="12"/>
      <c r="B191" s="219"/>
      <c r="C191" s="220"/>
      <c r="D191" s="221" t="s">
        <v>73</v>
      </c>
      <c r="E191" s="233" t="s">
        <v>236</v>
      </c>
      <c r="F191" s="233" t="s">
        <v>237</v>
      </c>
      <c r="G191" s="220"/>
      <c r="H191" s="220"/>
      <c r="I191" s="223"/>
      <c r="J191" s="234">
        <f>BK191</f>
        <v>0</v>
      </c>
      <c r="K191" s="220"/>
      <c r="L191" s="225"/>
      <c r="M191" s="226"/>
      <c r="N191" s="227"/>
      <c r="O191" s="227"/>
      <c r="P191" s="228">
        <f>SUM(P192:P213)</f>
        <v>0</v>
      </c>
      <c r="Q191" s="227"/>
      <c r="R191" s="228">
        <f>SUM(R192:R213)</f>
        <v>3.4137999999999997</v>
      </c>
      <c r="S191" s="227"/>
      <c r="T191" s="229">
        <f>SUM(T192:T213)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0" t="s">
        <v>83</v>
      </c>
      <c r="AT191" s="231" t="s">
        <v>73</v>
      </c>
      <c r="AU191" s="231" t="s">
        <v>79</v>
      </c>
      <c r="AY191" s="230" t="s">
        <v>124</v>
      </c>
      <c r="BK191" s="232">
        <f>SUM(BK192:BK213)</f>
        <v>0</v>
      </c>
    </row>
    <row r="192" spans="1:65" s="2" customFormat="1" ht="21.75" customHeight="1">
      <c r="A192" s="38"/>
      <c r="B192" s="39"/>
      <c r="C192" s="235" t="s">
        <v>8</v>
      </c>
      <c r="D192" s="235" t="s">
        <v>127</v>
      </c>
      <c r="E192" s="236" t="s">
        <v>238</v>
      </c>
      <c r="F192" s="237" t="s">
        <v>239</v>
      </c>
      <c r="G192" s="238" t="s">
        <v>140</v>
      </c>
      <c r="H192" s="239">
        <v>203.26</v>
      </c>
      <c r="I192" s="240"/>
      <c r="J192" s="241">
        <f>ROUND(I192*H192,2)</f>
        <v>0</v>
      </c>
      <c r="K192" s="237" t="s">
        <v>1</v>
      </c>
      <c r="L192" s="44"/>
      <c r="M192" s="242" t="s">
        <v>1</v>
      </c>
      <c r="N192" s="243" t="s">
        <v>39</v>
      </c>
      <c r="O192" s="91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6" t="s">
        <v>79</v>
      </c>
      <c r="AT192" s="246" t="s">
        <v>127</v>
      </c>
      <c r="AU192" s="246" t="s">
        <v>83</v>
      </c>
      <c r="AY192" s="17" t="s">
        <v>124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7" t="s">
        <v>79</v>
      </c>
      <c r="BK192" s="247">
        <f>ROUND(I192*H192,2)</f>
        <v>0</v>
      </c>
      <c r="BL192" s="17" t="s">
        <v>79</v>
      </c>
      <c r="BM192" s="246" t="s">
        <v>240</v>
      </c>
    </row>
    <row r="193" spans="1:47" s="2" customFormat="1" ht="12">
      <c r="A193" s="38"/>
      <c r="B193" s="39"/>
      <c r="C193" s="40"/>
      <c r="D193" s="248" t="s">
        <v>133</v>
      </c>
      <c r="E193" s="40"/>
      <c r="F193" s="249" t="s">
        <v>241</v>
      </c>
      <c r="G193" s="40"/>
      <c r="H193" s="40"/>
      <c r="I193" s="144"/>
      <c r="J193" s="40"/>
      <c r="K193" s="40"/>
      <c r="L193" s="44"/>
      <c r="M193" s="250"/>
      <c r="N193" s="25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133</v>
      </c>
      <c r="AU193" s="17" t="s">
        <v>83</v>
      </c>
    </row>
    <row r="194" spans="1:51" s="14" customFormat="1" ht="12">
      <c r="A194" s="14"/>
      <c r="B194" s="262"/>
      <c r="C194" s="263"/>
      <c r="D194" s="248" t="s">
        <v>144</v>
      </c>
      <c r="E194" s="264" t="s">
        <v>1</v>
      </c>
      <c r="F194" s="265" t="s">
        <v>186</v>
      </c>
      <c r="G194" s="263"/>
      <c r="H194" s="266">
        <v>203.26</v>
      </c>
      <c r="I194" s="267"/>
      <c r="J194" s="263"/>
      <c r="K194" s="263"/>
      <c r="L194" s="268"/>
      <c r="M194" s="269"/>
      <c r="N194" s="270"/>
      <c r="O194" s="270"/>
      <c r="P194" s="270"/>
      <c r="Q194" s="270"/>
      <c r="R194" s="270"/>
      <c r="S194" s="270"/>
      <c r="T194" s="27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2" t="s">
        <v>144</v>
      </c>
      <c r="AU194" s="272" t="s">
        <v>83</v>
      </c>
      <c r="AV194" s="14" t="s">
        <v>83</v>
      </c>
      <c r="AW194" s="14" t="s">
        <v>31</v>
      </c>
      <c r="AX194" s="14" t="s">
        <v>74</v>
      </c>
      <c r="AY194" s="272" t="s">
        <v>124</v>
      </c>
    </row>
    <row r="195" spans="1:51" s="15" customFormat="1" ht="12">
      <c r="A195" s="15"/>
      <c r="B195" s="273"/>
      <c r="C195" s="274"/>
      <c r="D195" s="248" t="s">
        <v>144</v>
      </c>
      <c r="E195" s="275" t="s">
        <v>1</v>
      </c>
      <c r="F195" s="276" t="s">
        <v>147</v>
      </c>
      <c r="G195" s="274"/>
      <c r="H195" s="277">
        <v>203.26</v>
      </c>
      <c r="I195" s="278"/>
      <c r="J195" s="274"/>
      <c r="K195" s="274"/>
      <c r="L195" s="279"/>
      <c r="M195" s="280"/>
      <c r="N195" s="281"/>
      <c r="O195" s="281"/>
      <c r="P195" s="281"/>
      <c r="Q195" s="281"/>
      <c r="R195" s="281"/>
      <c r="S195" s="281"/>
      <c r="T195" s="282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3" t="s">
        <v>144</v>
      </c>
      <c r="AU195" s="283" t="s">
        <v>83</v>
      </c>
      <c r="AV195" s="15" t="s">
        <v>131</v>
      </c>
      <c r="AW195" s="15" t="s">
        <v>31</v>
      </c>
      <c r="AX195" s="15" t="s">
        <v>79</v>
      </c>
      <c r="AY195" s="283" t="s">
        <v>124</v>
      </c>
    </row>
    <row r="196" spans="1:65" s="2" customFormat="1" ht="21.75" customHeight="1">
      <c r="A196" s="38"/>
      <c r="B196" s="39"/>
      <c r="C196" s="285" t="s">
        <v>242</v>
      </c>
      <c r="D196" s="285" t="s">
        <v>196</v>
      </c>
      <c r="E196" s="286" t="s">
        <v>243</v>
      </c>
      <c r="F196" s="287" t="s">
        <v>244</v>
      </c>
      <c r="G196" s="288" t="s">
        <v>245</v>
      </c>
      <c r="H196" s="289">
        <v>77</v>
      </c>
      <c r="I196" s="290"/>
      <c r="J196" s="291">
        <f>ROUND(I196*H196,2)</f>
        <v>0</v>
      </c>
      <c r="K196" s="287" t="s">
        <v>1</v>
      </c>
      <c r="L196" s="292"/>
      <c r="M196" s="293" t="s">
        <v>1</v>
      </c>
      <c r="N196" s="294" t="s">
        <v>39</v>
      </c>
      <c r="O196" s="91"/>
      <c r="P196" s="244">
        <f>O196*H196</f>
        <v>0</v>
      </c>
      <c r="Q196" s="244">
        <v>0.0338</v>
      </c>
      <c r="R196" s="244">
        <f>Q196*H196</f>
        <v>2.6026</v>
      </c>
      <c r="S196" s="244">
        <v>0</v>
      </c>
      <c r="T196" s="24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6" t="s">
        <v>83</v>
      </c>
      <c r="AT196" s="246" t="s">
        <v>196</v>
      </c>
      <c r="AU196" s="246" t="s">
        <v>83</v>
      </c>
      <c r="AY196" s="17" t="s">
        <v>124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7" t="s">
        <v>79</v>
      </c>
      <c r="BK196" s="247">
        <f>ROUND(I196*H196,2)</f>
        <v>0</v>
      </c>
      <c r="BL196" s="17" t="s">
        <v>79</v>
      </c>
      <c r="BM196" s="246" t="s">
        <v>246</v>
      </c>
    </row>
    <row r="197" spans="1:47" s="2" customFormat="1" ht="12">
      <c r="A197" s="38"/>
      <c r="B197" s="39"/>
      <c r="C197" s="40"/>
      <c r="D197" s="248" t="s">
        <v>133</v>
      </c>
      <c r="E197" s="40"/>
      <c r="F197" s="249" t="s">
        <v>247</v>
      </c>
      <c r="G197" s="40"/>
      <c r="H197" s="40"/>
      <c r="I197" s="144"/>
      <c r="J197" s="40"/>
      <c r="K197" s="40"/>
      <c r="L197" s="44"/>
      <c r="M197" s="250"/>
      <c r="N197" s="25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133</v>
      </c>
      <c r="AU197" s="17" t="s">
        <v>83</v>
      </c>
    </row>
    <row r="198" spans="1:51" s="14" customFormat="1" ht="12">
      <c r="A198" s="14"/>
      <c r="B198" s="262"/>
      <c r="C198" s="263"/>
      <c r="D198" s="248" t="s">
        <v>144</v>
      </c>
      <c r="E198" s="264" t="s">
        <v>1</v>
      </c>
      <c r="F198" s="265" t="s">
        <v>248</v>
      </c>
      <c r="G198" s="263"/>
      <c r="H198" s="266">
        <v>77</v>
      </c>
      <c r="I198" s="267"/>
      <c r="J198" s="263"/>
      <c r="K198" s="263"/>
      <c r="L198" s="268"/>
      <c r="M198" s="269"/>
      <c r="N198" s="270"/>
      <c r="O198" s="270"/>
      <c r="P198" s="270"/>
      <c r="Q198" s="270"/>
      <c r="R198" s="270"/>
      <c r="S198" s="270"/>
      <c r="T198" s="27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2" t="s">
        <v>144</v>
      </c>
      <c r="AU198" s="272" t="s">
        <v>83</v>
      </c>
      <c r="AV198" s="14" t="s">
        <v>83</v>
      </c>
      <c r="AW198" s="14" t="s">
        <v>31</v>
      </c>
      <c r="AX198" s="14" t="s">
        <v>79</v>
      </c>
      <c r="AY198" s="272" t="s">
        <v>124</v>
      </c>
    </row>
    <row r="199" spans="1:65" s="2" customFormat="1" ht="21.75" customHeight="1">
      <c r="A199" s="38"/>
      <c r="B199" s="39"/>
      <c r="C199" s="285" t="s">
        <v>249</v>
      </c>
      <c r="D199" s="285" t="s">
        <v>196</v>
      </c>
      <c r="E199" s="286" t="s">
        <v>250</v>
      </c>
      <c r="F199" s="287" t="s">
        <v>251</v>
      </c>
      <c r="G199" s="288" t="s">
        <v>245</v>
      </c>
      <c r="H199" s="289">
        <v>24</v>
      </c>
      <c r="I199" s="290"/>
      <c r="J199" s="291">
        <f>ROUND(I199*H199,2)</f>
        <v>0</v>
      </c>
      <c r="K199" s="287" t="s">
        <v>1</v>
      </c>
      <c r="L199" s="292"/>
      <c r="M199" s="293" t="s">
        <v>1</v>
      </c>
      <c r="N199" s="294" t="s">
        <v>39</v>
      </c>
      <c r="O199" s="91"/>
      <c r="P199" s="244">
        <f>O199*H199</f>
        <v>0</v>
      </c>
      <c r="Q199" s="244">
        <v>0.0338</v>
      </c>
      <c r="R199" s="244">
        <f>Q199*H199</f>
        <v>0.8111999999999999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83</v>
      </c>
      <c r="AT199" s="246" t="s">
        <v>196</v>
      </c>
      <c r="AU199" s="246" t="s">
        <v>83</v>
      </c>
      <c r="AY199" s="17" t="s">
        <v>124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7" t="s">
        <v>79</v>
      </c>
      <c r="BK199" s="247">
        <f>ROUND(I199*H199,2)</f>
        <v>0</v>
      </c>
      <c r="BL199" s="17" t="s">
        <v>79</v>
      </c>
      <c r="BM199" s="246" t="s">
        <v>252</v>
      </c>
    </row>
    <row r="200" spans="1:47" s="2" customFormat="1" ht="12">
      <c r="A200" s="38"/>
      <c r="B200" s="39"/>
      <c r="C200" s="40"/>
      <c r="D200" s="248" t="s">
        <v>133</v>
      </c>
      <c r="E200" s="40"/>
      <c r="F200" s="249" t="s">
        <v>253</v>
      </c>
      <c r="G200" s="40"/>
      <c r="H200" s="40"/>
      <c r="I200" s="144"/>
      <c r="J200" s="40"/>
      <c r="K200" s="40"/>
      <c r="L200" s="44"/>
      <c r="M200" s="250"/>
      <c r="N200" s="25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133</v>
      </c>
      <c r="AU200" s="17" t="s">
        <v>83</v>
      </c>
    </row>
    <row r="201" spans="1:51" s="14" customFormat="1" ht="12">
      <c r="A201" s="14"/>
      <c r="B201" s="262"/>
      <c r="C201" s="263"/>
      <c r="D201" s="248" t="s">
        <v>144</v>
      </c>
      <c r="E201" s="264" t="s">
        <v>1</v>
      </c>
      <c r="F201" s="265" t="s">
        <v>254</v>
      </c>
      <c r="G201" s="263"/>
      <c r="H201" s="266">
        <v>24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2" t="s">
        <v>144</v>
      </c>
      <c r="AU201" s="272" t="s">
        <v>83</v>
      </c>
      <c r="AV201" s="14" t="s">
        <v>83</v>
      </c>
      <c r="AW201" s="14" t="s">
        <v>31</v>
      </c>
      <c r="AX201" s="14" t="s">
        <v>79</v>
      </c>
      <c r="AY201" s="272" t="s">
        <v>124</v>
      </c>
    </row>
    <row r="202" spans="1:65" s="2" customFormat="1" ht="33" customHeight="1">
      <c r="A202" s="38"/>
      <c r="B202" s="39"/>
      <c r="C202" s="235" t="s">
        <v>255</v>
      </c>
      <c r="D202" s="235" t="s">
        <v>127</v>
      </c>
      <c r="E202" s="236" t="s">
        <v>256</v>
      </c>
      <c r="F202" s="237" t="s">
        <v>257</v>
      </c>
      <c r="G202" s="238" t="s">
        <v>258</v>
      </c>
      <c r="H202" s="239">
        <v>2</v>
      </c>
      <c r="I202" s="240"/>
      <c r="J202" s="241">
        <f>ROUND(I202*H202,2)</f>
        <v>0</v>
      </c>
      <c r="K202" s="237" t="s">
        <v>1</v>
      </c>
      <c r="L202" s="44"/>
      <c r="M202" s="242" t="s">
        <v>1</v>
      </c>
      <c r="N202" s="243" t="s">
        <v>39</v>
      </c>
      <c r="O202" s="91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6" t="s">
        <v>79</v>
      </c>
      <c r="AT202" s="246" t="s">
        <v>127</v>
      </c>
      <c r="AU202" s="246" t="s">
        <v>83</v>
      </c>
      <c r="AY202" s="17" t="s">
        <v>124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7" t="s">
        <v>79</v>
      </c>
      <c r="BK202" s="247">
        <f>ROUND(I202*H202,2)</f>
        <v>0</v>
      </c>
      <c r="BL202" s="17" t="s">
        <v>79</v>
      </c>
      <c r="BM202" s="246" t="s">
        <v>259</v>
      </c>
    </row>
    <row r="203" spans="1:47" s="2" customFormat="1" ht="12">
      <c r="A203" s="38"/>
      <c r="B203" s="39"/>
      <c r="C203" s="40"/>
      <c r="D203" s="248" t="s">
        <v>133</v>
      </c>
      <c r="E203" s="40"/>
      <c r="F203" s="249" t="s">
        <v>260</v>
      </c>
      <c r="G203" s="40"/>
      <c r="H203" s="40"/>
      <c r="I203" s="144"/>
      <c r="J203" s="40"/>
      <c r="K203" s="40"/>
      <c r="L203" s="44"/>
      <c r="M203" s="250"/>
      <c r="N203" s="25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133</v>
      </c>
      <c r="AU203" s="17" t="s">
        <v>83</v>
      </c>
    </row>
    <row r="204" spans="1:65" s="2" customFormat="1" ht="33" customHeight="1">
      <c r="A204" s="38"/>
      <c r="B204" s="39"/>
      <c r="C204" s="235" t="s">
        <v>261</v>
      </c>
      <c r="D204" s="235" t="s">
        <v>127</v>
      </c>
      <c r="E204" s="236" t="s">
        <v>262</v>
      </c>
      <c r="F204" s="237" t="s">
        <v>263</v>
      </c>
      <c r="G204" s="238" t="s">
        <v>245</v>
      </c>
      <c r="H204" s="239">
        <v>2</v>
      </c>
      <c r="I204" s="240"/>
      <c r="J204" s="241">
        <f>ROUND(I204*H204,2)</f>
        <v>0</v>
      </c>
      <c r="K204" s="237" t="s">
        <v>1</v>
      </c>
      <c r="L204" s="44"/>
      <c r="M204" s="242" t="s">
        <v>1</v>
      </c>
      <c r="N204" s="243" t="s">
        <v>39</v>
      </c>
      <c r="O204" s="91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6" t="s">
        <v>79</v>
      </c>
      <c r="AT204" s="246" t="s">
        <v>127</v>
      </c>
      <c r="AU204" s="246" t="s">
        <v>83</v>
      </c>
      <c r="AY204" s="17" t="s">
        <v>124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7" t="s">
        <v>79</v>
      </c>
      <c r="BK204" s="247">
        <f>ROUND(I204*H204,2)</f>
        <v>0</v>
      </c>
      <c r="BL204" s="17" t="s">
        <v>79</v>
      </c>
      <c r="BM204" s="246" t="s">
        <v>264</v>
      </c>
    </row>
    <row r="205" spans="1:47" s="2" customFormat="1" ht="12">
      <c r="A205" s="38"/>
      <c r="B205" s="39"/>
      <c r="C205" s="40"/>
      <c r="D205" s="248" t="s">
        <v>133</v>
      </c>
      <c r="E205" s="40"/>
      <c r="F205" s="249" t="s">
        <v>265</v>
      </c>
      <c r="G205" s="40"/>
      <c r="H205" s="40"/>
      <c r="I205" s="144"/>
      <c r="J205" s="40"/>
      <c r="K205" s="40"/>
      <c r="L205" s="44"/>
      <c r="M205" s="250"/>
      <c r="N205" s="251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133</v>
      </c>
      <c r="AU205" s="17" t="s">
        <v>83</v>
      </c>
    </row>
    <row r="206" spans="1:65" s="2" customFormat="1" ht="44.25" customHeight="1">
      <c r="A206" s="38"/>
      <c r="B206" s="39"/>
      <c r="C206" s="235" t="s">
        <v>266</v>
      </c>
      <c r="D206" s="235" t="s">
        <v>127</v>
      </c>
      <c r="E206" s="236" t="s">
        <v>267</v>
      </c>
      <c r="F206" s="237" t="s">
        <v>268</v>
      </c>
      <c r="G206" s="238" t="s">
        <v>269</v>
      </c>
      <c r="H206" s="239">
        <v>1</v>
      </c>
      <c r="I206" s="240"/>
      <c r="J206" s="241">
        <f>ROUND(I206*H206,2)</f>
        <v>0</v>
      </c>
      <c r="K206" s="237" t="s">
        <v>1</v>
      </c>
      <c r="L206" s="44"/>
      <c r="M206" s="242" t="s">
        <v>1</v>
      </c>
      <c r="N206" s="243" t="s">
        <v>39</v>
      </c>
      <c r="O206" s="91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6" t="s">
        <v>79</v>
      </c>
      <c r="AT206" s="246" t="s">
        <v>127</v>
      </c>
      <c r="AU206" s="246" t="s">
        <v>83</v>
      </c>
      <c r="AY206" s="17" t="s">
        <v>124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17" t="s">
        <v>79</v>
      </c>
      <c r="BK206" s="247">
        <f>ROUND(I206*H206,2)</f>
        <v>0</v>
      </c>
      <c r="BL206" s="17" t="s">
        <v>79</v>
      </c>
      <c r="BM206" s="246" t="s">
        <v>270</v>
      </c>
    </row>
    <row r="207" spans="1:47" s="2" customFormat="1" ht="12">
      <c r="A207" s="38"/>
      <c r="B207" s="39"/>
      <c r="C207" s="40"/>
      <c r="D207" s="248" t="s">
        <v>133</v>
      </c>
      <c r="E207" s="40"/>
      <c r="F207" s="249" t="s">
        <v>271</v>
      </c>
      <c r="G207" s="40"/>
      <c r="H207" s="40"/>
      <c r="I207" s="144"/>
      <c r="J207" s="40"/>
      <c r="K207" s="40"/>
      <c r="L207" s="44"/>
      <c r="M207" s="250"/>
      <c r="N207" s="251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133</v>
      </c>
      <c r="AU207" s="17" t="s">
        <v>83</v>
      </c>
    </row>
    <row r="208" spans="1:65" s="2" customFormat="1" ht="33" customHeight="1">
      <c r="A208" s="38"/>
      <c r="B208" s="39"/>
      <c r="C208" s="235" t="s">
        <v>7</v>
      </c>
      <c r="D208" s="235" t="s">
        <v>127</v>
      </c>
      <c r="E208" s="236" t="s">
        <v>272</v>
      </c>
      <c r="F208" s="237" t="s">
        <v>273</v>
      </c>
      <c r="G208" s="238" t="s">
        <v>245</v>
      </c>
      <c r="H208" s="239">
        <v>2</v>
      </c>
      <c r="I208" s="240"/>
      <c r="J208" s="241">
        <f>ROUND(I208*H208,2)</f>
        <v>0</v>
      </c>
      <c r="K208" s="237" t="s">
        <v>1</v>
      </c>
      <c r="L208" s="44"/>
      <c r="M208" s="242" t="s">
        <v>1</v>
      </c>
      <c r="N208" s="243" t="s">
        <v>39</v>
      </c>
      <c r="O208" s="91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6" t="s">
        <v>79</v>
      </c>
      <c r="AT208" s="246" t="s">
        <v>127</v>
      </c>
      <c r="AU208" s="246" t="s">
        <v>83</v>
      </c>
      <c r="AY208" s="17" t="s">
        <v>124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7" t="s">
        <v>79</v>
      </c>
      <c r="BK208" s="247">
        <f>ROUND(I208*H208,2)</f>
        <v>0</v>
      </c>
      <c r="BL208" s="17" t="s">
        <v>79</v>
      </c>
      <c r="BM208" s="246" t="s">
        <v>274</v>
      </c>
    </row>
    <row r="209" spans="1:47" s="2" customFormat="1" ht="12">
      <c r="A209" s="38"/>
      <c r="B209" s="39"/>
      <c r="C209" s="40"/>
      <c r="D209" s="248" t="s">
        <v>133</v>
      </c>
      <c r="E209" s="40"/>
      <c r="F209" s="249" t="s">
        <v>275</v>
      </c>
      <c r="G209" s="40"/>
      <c r="H209" s="40"/>
      <c r="I209" s="144"/>
      <c r="J209" s="40"/>
      <c r="K209" s="40"/>
      <c r="L209" s="44"/>
      <c r="M209" s="250"/>
      <c r="N209" s="25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133</v>
      </c>
      <c r="AU209" s="17" t="s">
        <v>83</v>
      </c>
    </row>
    <row r="210" spans="1:65" s="2" customFormat="1" ht="44.25" customHeight="1">
      <c r="A210" s="38"/>
      <c r="B210" s="39"/>
      <c r="C210" s="235" t="s">
        <v>276</v>
      </c>
      <c r="D210" s="235" t="s">
        <v>127</v>
      </c>
      <c r="E210" s="236" t="s">
        <v>277</v>
      </c>
      <c r="F210" s="237" t="s">
        <v>278</v>
      </c>
      <c r="G210" s="238" t="s">
        <v>245</v>
      </c>
      <c r="H210" s="239">
        <v>2</v>
      </c>
      <c r="I210" s="240"/>
      <c r="J210" s="241">
        <f>ROUND(I210*H210,2)</f>
        <v>0</v>
      </c>
      <c r="K210" s="237" t="s">
        <v>1</v>
      </c>
      <c r="L210" s="44"/>
      <c r="M210" s="242" t="s">
        <v>1</v>
      </c>
      <c r="N210" s="243" t="s">
        <v>39</v>
      </c>
      <c r="O210" s="91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6" t="s">
        <v>79</v>
      </c>
      <c r="AT210" s="246" t="s">
        <v>127</v>
      </c>
      <c r="AU210" s="246" t="s">
        <v>83</v>
      </c>
      <c r="AY210" s="17" t="s">
        <v>124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7" t="s">
        <v>79</v>
      </c>
      <c r="BK210" s="247">
        <f>ROUND(I210*H210,2)</f>
        <v>0</v>
      </c>
      <c r="BL210" s="17" t="s">
        <v>79</v>
      </c>
      <c r="BM210" s="246" t="s">
        <v>279</v>
      </c>
    </row>
    <row r="211" spans="1:47" s="2" customFormat="1" ht="12">
      <c r="A211" s="38"/>
      <c r="B211" s="39"/>
      <c r="C211" s="40"/>
      <c r="D211" s="248" t="s">
        <v>133</v>
      </c>
      <c r="E211" s="40"/>
      <c r="F211" s="249" t="s">
        <v>280</v>
      </c>
      <c r="G211" s="40"/>
      <c r="H211" s="40"/>
      <c r="I211" s="144"/>
      <c r="J211" s="40"/>
      <c r="K211" s="40"/>
      <c r="L211" s="44"/>
      <c r="M211" s="250"/>
      <c r="N211" s="251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133</v>
      </c>
      <c r="AU211" s="17" t="s">
        <v>83</v>
      </c>
    </row>
    <row r="212" spans="1:65" s="2" customFormat="1" ht="33" customHeight="1">
      <c r="A212" s="38"/>
      <c r="B212" s="39"/>
      <c r="C212" s="235" t="s">
        <v>281</v>
      </c>
      <c r="D212" s="235" t="s">
        <v>127</v>
      </c>
      <c r="E212" s="236" t="s">
        <v>282</v>
      </c>
      <c r="F212" s="237" t="s">
        <v>283</v>
      </c>
      <c r="G212" s="238" t="s">
        <v>245</v>
      </c>
      <c r="H212" s="239">
        <v>2</v>
      </c>
      <c r="I212" s="240"/>
      <c r="J212" s="241">
        <f>ROUND(I212*H212,2)</f>
        <v>0</v>
      </c>
      <c r="K212" s="237" t="s">
        <v>1</v>
      </c>
      <c r="L212" s="44"/>
      <c r="M212" s="242" t="s">
        <v>1</v>
      </c>
      <c r="N212" s="243" t="s">
        <v>39</v>
      </c>
      <c r="O212" s="91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6" t="s">
        <v>79</v>
      </c>
      <c r="AT212" s="246" t="s">
        <v>127</v>
      </c>
      <c r="AU212" s="246" t="s">
        <v>83</v>
      </c>
      <c r="AY212" s="17" t="s">
        <v>124</v>
      </c>
      <c r="BE212" s="247">
        <f>IF(N212="základní",J212,0)</f>
        <v>0</v>
      </c>
      <c r="BF212" s="247">
        <f>IF(N212="snížená",J212,0)</f>
        <v>0</v>
      </c>
      <c r="BG212" s="247">
        <f>IF(N212="zákl. přenesená",J212,0)</f>
        <v>0</v>
      </c>
      <c r="BH212" s="247">
        <f>IF(N212="sníž. přenesená",J212,0)</f>
        <v>0</v>
      </c>
      <c r="BI212" s="247">
        <f>IF(N212="nulová",J212,0)</f>
        <v>0</v>
      </c>
      <c r="BJ212" s="17" t="s">
        <v>79</v>
      </c>
      <c r="BK212" s="247">
        <f>ROUND(I212*H212,2)</f>
        <v>0</v>
      </c>
      <c r="BL212" s="17" t="s">
        <v>79</v>
      </c>
      <c r="BM212" s="246" t="s">
        <v>284</v>
      </c>
    </row>
    <row r="213" spans="1:47" s="2" customFormat="1" ht="12">
      <c r="A213" s="38"/>
      <c r="B213" s="39"/>
      <c r="C213" s="40"/>
      <c r="D213" s="248" t="s">
        <v>133</v>
      </c>
      <c r="E213" s="40"/>
      <c r="F213" s="249" t="s">
        <v>285</v>
      </c>
      <c r="G213" s="40"/>
      <c r="H213" s="40"/>
      <c r="I213" s="144"/>
      <c r="J213" s="40"/>
      <c r="K213" s="40"/>
      <c r="L213" s="44"/>
      <c r="M213" s="250"/>
      <c r="N213" s="251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133</v>
      </c>
      <c r="AU213" s="17" t="s">
        <v>83</v>
      </c>
    </row>
    <row r="214" spans="1:63" s="12" customFormat="1" ht="22.8" customHeight="1">
      <c r="A214" s="12"/>
      <c r="B214" s="219"/>
      <c r="C214" s="220"/>
      <c r="D214" s="221" t="s">
        <v>73</v>
      </c>
      <c r="E214" s="233" t="s">
        <v>286</v>
      </c>
      <c r="F214" s="233" t="s">
        <v>287</v>
      </c>
      <c r="G214" s="220"/>
      <c r="H214" s="220"/>
      <c r="I214" s="223"/>
      <c r="J214" s="234">
        <f>BK214</f>
        <v>0</v>
      </c>
      <c r="K214" s="220"/>
      <c r="L214" s="225"/>
      <c r="M214" s="226"/>
      <c r="N214" s="227"/>
      <c r="O214" s="227"/>
      <c r="P214" s="228">
        <f>SUM(P215:P282)</f>
        <v>0</v>
      </c>
      <c r="Q214" s="227"/>
      <c r="R214" s="228">
        <f>SUM(R215:R282)</f>
        <v>0.3587282</v>
      </c>
      <c r="S214" s="227"/>
      <c r="T214" s="229">
        <f>SUM(T215:T282)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0" t="s">
        <v>83</v>
      </c>
      <c r="AT214" s="231" t="s">
        <v>73</v>
      </c>
      <c r="AU214" s="231" t="s">
        <v>79</v>
      </c>
      <c r="AY214" s="230" t="s">
        <v>124</v>
      </c>
      <c r="BK214" s="232">
        <f>SUM(BK215:BK282)</f>
        <v>0</v>
      </c>
    </row>
    <row r="215" spans="1:65" s="2" customFormat="1" ht="16.5" customHeight="1">
      <c r="A215" s="38"/>
      <c r="B215" s="39"/>
      <c r="C215" s="285" t="s">
        <v>254</v>
      </c>
      <c r="D215" s="285" t="s">
        <v>196</v>
      </c>
      <c r="E215" s="286" t="s">
        <v>288</v>
      </c>
      <c r="F215" s="287" t="s">
        <v>289</v>
      </c>
      <c r="G215" s="288" t="s">
        <v>258</v>
      </c>
      <c r="H215" s="289">
        <v>4</v>
      </c>
      <c r="I215" s="290"/>
      <c r="J215" s="291">
        <f>ROUND(I215*H215,2)</f>
        <v>0</v>
      </c>
      <c r="K215" s="287" t="s">
        <v>141</v>
      </c>
      <c r="L215" s="292"/>
      <c r="M215" s="293" t="s">
        <v>1</v>
      </c>
      <c r="N215" s="294" t="s">
        <v>39</v>
      </c>
      <c r="O215" s="91"/>
      <c r="P215" s="244">
        <f>O215*H215</f>
        <v>0</v>
      </c>
      <c r="Q215" s="244">
        <v>0.00167</v>
      </c>
      <c r="R215" s="244">
        <f>Q215*H215</f>
        <v>0.00668</v>
      </c>
      <c r="S215" s="244">
        <v>0</v>
      </c>
      <c r="T215" s="24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6" t="s">
        <v>83</v>
      </c>
      <c r="AT215" s="246" t="s">
        <v>196</v>
      </c>
      <c r="AU215" s="246" t="s">
        <v>83</v>
      </c>
      <c r="AY215" s="17" t="s">
        <v>124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7" t="s">
        <v>79</v>
      </c>
      <c r="BK215" s="247">
        <f>ROUND(I215*H215,2)</f>
        <v>0</v>
      </c>
      <c r="BL215" s="17" t="s">
        <v>79</v>
      </c>
      <c r="BM215" s="246" t="s">
        <v>290</v>
      </c>
    </row>
    <row r="216" spans="1:47" s="2" customFormat="1" ht="12">
      <c r="A216" s="38"/>
      <c r="B216" s="39"/>
      <c r="C216" s="40"/>
      <c r="D216" s="248" t="s">
        <v>133</v>
      </c>
      <c r="E216" s="40"/>
      <c r="F216" s="249" t="s">
        <v>289</v>
      </c>
      <c r="G216" s="40"/>
      <c r="H216" s="40"/>
      <c r="I216" s="144"/>
      <c r="J216" s="40"/>
      <c r="K216" s="40"/>
      <c r="L216" s="44"/>
      <c r="M216" s="250"/>
      <c r="N216" s="251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133</v>
      </c>
      <c r="AU216" s="17" t="s">
        <v>83</v>
      </c>
    </row>
    <row r="217" spans="1:65" s="2" customFormat="1" ht="16.5" customHeight="1">
      <c r="A217" s="38"/>
      <c r="B217" s="39"/>
      <c r="C217" s="285" t="s">
        <v>291</v>
      </c>
      <c r="D217" s="285" t="s">
        <v>196</v>
      </c>
      <c r="E217" s="286" t="s">
        <v>292</v>
      </c>
      <c r="F217" s="287" t="s">
        <v>293</v>
      </c>
      <c r="G217" s="288" t="s">
        <v>258</v>
      </c>
      <c r="H217" s="289">
        <v>2</v>
      </c>
      <c r="I217" s="290"/>
      <c r="J217" s="291">
        <f>ROUND(I217*H217,2)</f>
        <v>0</v>
      </c>
      <c r="K217" s="287" t="s">
        <v>141</v>
      </c>
      <c r="L217" s="292"/>
      <c r="M217" s="293" t="s">
        <v>1</v>
      </c>
      <c r="N217" s="294" t="s">
        <v>39</v>
      </c>
      <c r="O217" s="91"/>
      <c r="P217" s="244">
        <f>O217*H217</f>
        <v>0</v>
      </c>
      <c r="Q217" s="244">
        <v>0.0014</v>
      </c>
      <c r="R217" s="244">
        <f>Q217*H217</f>
        <v>0.0028</v>
      </c>
      <c r="S217" s="244">
        <v>0</v>
      </c>
      <c r="T217" s="24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6" t="s">
        <v>83</v>
      </c>
      <c r="AT217" s="246" t="s">
        <v>196</v>
      </c>
      <c r="AU217" s="246" t="s">
        <v>83</v>
      </c>
      <c r="AY217" s="17" t="s">
        <v>124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17" t="s">
        <v>79</v>
      </c>
      <c r="BK217" s="247">
        <f>ROUND(I217*H217,2)</f>
        <v>0</v>
      </c>
      <c r="BL217" s="17" t="s">
        <v>79</v>
      </c>
      <c r="BM217" s="246" t="s">
        <v>294</v>
      </c>
    </row>
    <row r="218" spans="1:47" s="2" customFormat="1" ht="12">
      <c r="A218" s="38"/>
      <c r="B218" s="39"/>
      <c r="C218" s="40"/>
      <c r="D218" s="248" t="s">
        <v>133</v>
      </c>
      <c r="E218" s="40"/>
      <c r="F218" s="249" t="s">
        <v>293</v>
      </c>
      <c r="G218" s="40"/>
      <c r="H218" s="40"/>
      <c r="I218" s="144"/>
      <c r="J218" s="40"/>
      <c r="K218" s="40"/>
      <c r="L218" s="44"/>
      <c r="M218" s="250"/>
      <c r="N218" s="251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133</v>
      </c>
      <c r="AU218" s="17" t="s">
        <v>83</v>
      </c>
    </row>
    <row r="219" spans="1:65" s="2" customFormat="1" ht="16.5" customHeight="1">
      <c r="A219" s="38"/>
      <c r="B219" s="39"/>
      <c r="C219" s="285" t="s">
        <v>295</v>
      </c>
      <c r="D219" s="285" t="s">
        <v>196</v>
      </c>
      <c r="E219" s="286" t="s">
        <v>288</v>
      </c>
      <c r="F219" s="287" t="s">
        <v>289</v>
      </c>
      <c r="G219" s="288" t="s">
        <v>258</v>
      </c>
      <c r="H219" s="289">
        <v>1</v>
      </c>
      <c r="I219" s="290"/>
      <c r="J219" s="291">
        <f>ROUND(I219*H219,2)</f>
        <v>0</v>
      </c>
      <c r="K219" s="287" t="s">
        <v>141</v>
      </c>
      <c r="L219" s="292"/>
      <c r="M219" s="293" t="s">
        <v>1</v>
      </c>
      <c r="N219" s="294" t="s">
        <v>39</v>
      </c>
      <c r="O219" s="91"/>
      <c r="P219" s="244">
        <f>O219*H219</f>
        <v>0</v>
      </c>
      <c r="Q219" s="244">
        <v>0.00167</v>
      </c>
      <c r="R219" s="244">
        <f>Q219*H219</f>
        <v>0.00167</v>
      </c>
      <c r="S219" s="244">
        <v>0</v>
      </c>
      <c r="T219" s="24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6" t="s">
        <v>83</v>
      </c>
      <c r="AT219" s="246" t="s">
        <v>196</v>
      </c>
      <c r="AU219" s="246" t="s">
        <v>83</v>
      </c>
      <c r="AY219" s="17" t="s">
        <v>124</v>
      </c>
      <c r="BE219" s="247">
        <f>IF(N219="základní",J219,0)</f>
        <v>0</v>
      </c>
      <c r="BF219" s="247">
        <f>IF(N219="snížená",J219,0)</f>
        <v>0</v>
      </c>
      <c r="BG219" s="247">
        <f>IF(N219="zákl. přenesená",J219,0)</f>
        <v>0</v>
      </c>
      <c r="BH219" s="247">
        <f>IF(N219="sníž. přenesená",J219,0)</f>
        <v>0</v>
      </c>
      <c r="BI219" s="247">
        <f>IF(N219="nulová",J219,0)</f>
        <v>0</v>
      </c>
      <c r="BJ219" s="17" t="s">
        <v>79</v>
      </c>
      <c r="BK219" s="247">
        <f>ROUND(I219*H219,2)</f>
        <v>0</v>
      </c>
      <c r="BL219" s="17" t="s">
        <v>79</v>
      </c>
      <c r="BM219" s="246" t="s">
        <v>296</v>
      </c>
    </row>
    <row r="220" spans="1:47" s="2" customFormat="1" ht="12">
      <c r="A220" s="38"/>
      <c r="B220" s="39"/>
      <c r="C220" s="40"/>
      <c r="D220" s="248" t="s">
        <v>133</v>
      </c>
      <c r="E220" s="40"/>
      <c r="F220" s="249" t="s">
        <v>289</v>
      </c>
      <c r="G220" s="40"/>
      <c r="H220" s="40"/>
      <c r="I220" s="144"/>
      <c r="J220" s="40"/>
      <c r="K220" s="40"/>
      <c r="L220" s="44"/>
      <c r="M220" s="250"/>
      <c r="N220" s="251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133</v>
      </c>
      <c r="AU220" s="17" t="s">
        <v>83</v>
      </c>
    </row>
    <row r="221" spans="1:65" s="2" customFormat="1" ht="21.75" customHeight="1">
      <c r="A221" s="38"/>
      <c r="B221" s="39"/>
      <c r="C221" s="285" t="s">
        <v>297</v>
      </c>
      <c r="D221" s="285" t="s">
        <v>196</v>
      </c>
      <c r="E221" s="286" t="s">
        <v>298</v>
      </c>
      <c r="F221" s="287" t="s">
        <v>299</v>
      </c>
      <c r="G221" s="288" t="s">
        <v>258</v>
      </c>
      <c r="H221" s="289">
        <v>2</v>
      </c>
      <c r="I221" s="290"/>
      <c r="J221" s="291">
        <f>ROUND(I221*H221,2)</f>
        <v>0</v>
      </c>
      <c r="K221" s="287" t="s">
        <v>141</v>
      </c>
      <c r="L221" s="292"/>
      <c r="M221" s="293" t="s">
        <v>1</v>
      </c>
      <c r="N221" s="294" t="s">
        <v>39</v>
      </c>
      <c r="O221" s="91"/>
      <c r="P221" s="244">
        <f>O221*H221</f>
        <v>0</v>
      </c>
      <c r="Q221" s="244">
        <v>0.002</v>
      </c>
      <c r="R221" s="244">
        <f>Q221*H221</f>
        <v>0.004</v>
      </c>
      <c r="S221" s="244">
        <v>0</v>
      </c>
      <c r="T221" s="24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6" t="s">
        <v>83</v>
      </c>
      <c r="AT221" s="246" t="s">
        <v>196</v>
      </c>
      <c r="AU221" s="246" t="s">
        <v>83</v>
      </c>
      <c r="AY221" s="17" t="s">
        <v>124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17" t="s">
        <v>79</v>
      </c>
      <c r="BK221" s="247">
        <f>ROUND(I221*H221,2)</f>
        <v>0</v>
      </c>
      <c r="BL221" s="17" t="s">
        <v>79</v>
      </c>
      <c r="BM221" s="246" t="s">
        <v>300</v>
      </c>
    </row>
    <row r="222" spans="1:47" s="2" customFormat="1" ht="12">
      <c r="A222" s="38"/>
      <c r="B222" s="39"/>
      <c r="C222" s="40"/>
      <c r="D222" s="248" t="s">
        <v>133</v>
      </c>
      <c r="E222" s="40"/>
      <c r="F222" s="249" t="s">
        <v>299</v>
      </c>
      <c r="G222" s="40"/>
      <c r="H222" s="40"/>
      <c r="I222" s="144"/>
      <c r="J222" s="40"/>
      <c r="K222" s="40"/>
      <c r="L222" s="44"/>
      <c r="M222" s="250"/>
      <c r="N222" s="251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133</v>
      </c>
      <c r="AU222" s="17" t="s">
        <v>83</v>
      </c>
    </row>
    <row r="223" spans="1:65" s="2" customFormat="1" ht="21.75" customHeight="1">
      <c r="A223" s="38"/>
      <c r="B223" s="39"/>
      <c r="C223" s="285" t="s">
        <v>301</v>
      </c>
      <c r="D223" s="285" t="s">
        <v>196</v>
      </c>
      <c r="E223" s="286" t="s">
        <v>302</v>
      </c>
      <c r="F223" s="287" t="s">
        <v>303</v>
      </c>
      <c r="G223" s="288" t="s">
        <v>258</v>
      </c>
      <c r="H223" s="289">
        <v>2</v>
      </c>
      <c r="I223" s="290"/>
      <c r="J223" s="291">
        <f>ROUND(I223*H223,2)</f>
        <v>0</v>
      </c>
      <c r="K223" s="287" t="s">
        <v>141</v>
      </c>
      <c r="L223" s="292"/>
      <c r="M223" s="293" t="s">
        <v>1</v>
      </c>
      <c r="N223" s="294" t="s">
        <v>39</v>
      </c>
      <c r="O223" s="91"/>
      <c r="P223" s="244">
        <f>O223*H223</f>
        <v>0</v>
      </c>
      <c r="Q223" s="244">
        <v>0.001</v>
      </c>
      <c r="R223" s="244">
        <f>Q223*H223</f>
        <v>0.002</v>
      </c>
      <c r="S223" s="244">
        <v>0</v>
      </c>
      <c r="T223" s="24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6" t="s">
        <v>83</v>
      </c>
      <c r="AT223" s="246" t="s">
        <v>196</v>
      </c>
      <c r="AU223" s="246" t="s">
        <v>83</v>
      </c>
      <c r="AY223" s="17" t="s">
        <v>124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17" t="s">
        <v>79</v>
      </c>
      <c r="BK223" s="247">
        <f>ROUND(I223*H223,2)</f>
        <v>0</v>
      </c>
      <c r="BL223" s="17" t="s">
        <v>79</v>
      </c>
      <c r="BM223" s="246" t="s">
        <v>304</v>
      </c>
    </row>
    <row r="224" spans="1:47" s="2" customFormat="1" ht="12">
      <c r="A224" s="38"/>
      <c r="B224" s="39"/>
      <c r="C224" s="40"/>
      <c r="D224" s="248" t="s">
        <v>133</v>
      </c>
      <c r="E224" s="40"/>
      <c r="F224" s="249" t="s">
        <v>303</v>
      </c>
      <c r="G224" s="40"/>
      <c r="H224" s="40"/>
      <c r="I224" s="144"/>
      <c r="J224" s="40"/>
      <c r="K224" s="40"/>
      <c r="L224" s="44"/>
      <c r="M224" s="250"/>
      <c r="N224" s="251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133</v>
      </c>
      <c r="AU224" s="17" t="s">
        <v>83</v>
      </c>
    </row>
    <row r="225" spans="1:65" s="2" customFormat="1" ht="16.5" customHeight="1">
      <c r="A225" s="38"/>
      <c r="B225" s="39"/>
      <c r="C225" s="285" t="s">
        <v>305</v>
      </c>
      <c r="D225" s="285" t="s">
        <v>196</v>
      </c>
      <c r="E225" s="286" t="s">
        <v>306</v>
      </c>
      <c r="F225" s="287" t="s">
        <v>307</v>
      </c>
      <c r="G225" s="288" t="s">
        <v>258</v>
      </c>
      <c r="H225" s="289">
        <v>4</v>
      </c>
      <c r="I225" s="290"/>
      <c r="J225" s="291">
        <f>ROUND(I225*H225,2)</f>
        <v>0</v>
      </c>
      <c r="K225" s="287" t="s">
        <v>141</v>
      </c>
      <c r="L225" s="292"/>
      <c r="M225" s="293" t="s">
        <v>1</v>
      </c>
      <c r="N225" s="294" t="s">
        <v>39</v>
      </c>
      <c r="O225" s="91"/>
      <c r="P225" s="244">
        <f>O225*H225</f>
        <v>0</v>
      </c>
      <c r="Q225" s="244">
        <v>0.00079</v>
      </c>
      <c r="R225" s="244">
        <f>Q225*H225</f>
        <v>0.00316</v>
      </c>
      <c r="S225" s="244">
        <v>0</v>
      </c>
      <c r="T225" s="24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6" t="s">
        <v>83</v>
      </c>
      <c r="AT225" s="246" t="s">
        <v>196</v>
      </c>
      <c r="AU225" s="246" t="s">
        <v>83</v>
      </c>
      <c r="AY225" s="17" t="s">
        <v>124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17" t="s">
        <v>79</v>
      </c>
      <c r="BK225" s="247">
        <f>ROUND(I225*H225,2)</f>
        <v>0</v>
      </c>
      <c r="BL225" s="17" t="s">
        <v>79</v>
      </c>
      <c r="BM225" s="246" t="s">
        <v>308</v>
      </c>
    </row>
    <row r="226" spans="1:47" s="2" customFormat="1" ht="12">
      <c r="A226" s="38"/>
      <c r="B226" s="39"/>
      <c r="C226" s="40"/>
      <c r="D226" s="248" t="s">
        <v>133</v>
      </c>
      <c r="E226" s="40"/>
      <c r="F226" s="249" t="s">
        <v>307</v>
      </c>
      <c r="G226" s="40"/>
      <c r="H226" s="40"/>
      <c r="I226" s="144"/>
      <c r="J226" s="40"/>
      <c r="K226" s="40"/>
      <c r="L226" s="44"/>
      <c r="M226" s="250"/>
      <c r="N226" s="251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133</v>
      </c>
      <c r="AU226" s="17" t="s">
        <v>83</v>
      </c>
    </row>
    <row r="227" spans="1:65" s="2" customFormat="1" ht="16.5" customHeight="1">
      <c r="A227" s="38"/>
      <c r="B227" s="39"/>
      <c r="C227" s="285" t="s">
        <v>309</v>
      </c>
      <c r="D227" s="285" t="s">
        <v>196</v>
      </c>
      <c r="E227" s="286" t="s">
        <v>310</v>
      </c>
      <c r="F227" s="287" t="s">
        <v>311</v>
      </c>
      <c r="G227" s="288" t="s">
        <v>258</v>
      </c>
      <c r="H227" s="289">
        <v>2</v>
      </c>
      <c r="I227" s="290"/>
      <c r="J227" s="291">
        <f>ROUND(I227*H227,2)</f>
        <v>0</v>
      </c>
      <c r="K227" s="287" t="s">
        <v>141</v>
      </c>
      <c r="L227" s="292"/>
      <c r="M227" s="293" t="s">
        <v>1</v>
      </c>
      <c r="N227" s="294" t="s">
        <v>39</v>
      </c>
      <c r="O227" s="91"/>
      <c r="P227" s="244">
        <f>O227*H227</f>
        <v>0</v>
      </c>
      <c r="Q227" s="244">
        <v>0.00029</v>
      </c>
      <c r="R227" s="244">
        <f>Q227*H227</f>
        <v>0.00058</v>
      </c>
      <c r="S227" s="244">
        <v>0</v>
      </c>
      <c r="T227" s="24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6" t="s">
        <v>83</v>
      </c>
      <c r="AT227" s="246" t="s">
        <v>196</v>
      </c>
      <c r="AU227" s="246" t="s">
        <v>83</v>
      </c>
      <c r="AY227" s="17" t="s">
        <v>124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7" t="s">
        <v>79</v>
      </c>
      <c r="BK227" s="247">
        <f>ROUND(I227*H227,2)</f>
        <v>0</v>
      </c>
      <c r="BL227" s="17" t="s">
        <v>79</v>
      </c>
      <c r="BM227" s="246" t="s">
        <v>312</v>
      </c>
    </row>
    <row r="228" spans="1:47" s="2" customFormat="1" ht="12">
      <c r="A228" s="38"/>
      <c r="B228" s="39"/>
      <c r="C228" s="40"/>
      <c r="D228" s="248" t="s">
        <v>133</v>
      </c>
      <c r="E228" s="40"/>
      <c r="F228" s="249" t="s">
        <v>311</v>
      </c>
      <c r="G228" s="40"/>
      <c r="H228" s="40"/>
      <c r="I228" s="144"/>
      <c r="J228" s="40"/>
      <c r="K228" s="40"/>
      <c r="L228" s="44"/>
      <c r="M228" s="250"/>
      <c r="N228" s="25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133</v>
      </c>
      <c r="AU228" s="17" t="s">
        <v>83</v>
      </c>
    </row>
    <row r="229" spans="1:65" s="2" customFormat="1" ht="16.5" customHeight="1">
      <c r="A229" s="38"/>
      <c r="B229" s="39"/>
      <c r="C229" s="285" t="s">
        <v>313</v>
      </c>
      <c r="D229" s="285" t="s">
        <v>196</v>
      </c>
      <c r="E229" s="286" t="s">
        <v>314</v>
      </c>
      <c r="F229" s="287" t="s">
        <v>315</v>
      </c>
      <c r="G229" s="288" t="s">
        <v>153</v>
      </c>
      <c r="H229" s="289">
        <v>19.18</v>
      </c>
      <c r="I229" s="290"/>
      <c r="J229" s="291">
        <f>ROUND(I229*H229,2)</f>
        <v>0</v>
      </c>
      <c r="K229" s="287" t="s">
        <v>141</v>
      </c>
      <c r="L229" s="292"/>
      <c r="M229" s="293" t="s">
        <v>1</v>
      </c>
      <c r="N229" s="294" t="s">
        <v>39</v>
      </c>
      <c r="O229" s="91"/>
      <c r="P229" s="244">
        <f>O229*H229</f>
        <v>0</v>
      </c>
      <c r="Q229" s="244">
        <v>0.00469</v>
      </c>
      <c r="R229" s="244">
        <f>Q229*H229</f>
        <v>0.0899542</v>
      </c>
      <c r="S229" s="244">
        <v>0</v>
      </c>
      <c r="T229" s="24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6" t="s">
        <v>83</v>
      </c>
      <c r="AT229" s="246" t="s">
        <v>196</v>
      </c>
      <c r="AU229" s="246" t="s">
        <v>83</v>
      </c>
      <c r="AY229" s="17" t="s">
        <v>124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17" t="s">
        <v>79</v>
      </c>
      <c r="BK229" s="247">
        <f>ROUND(I229*H229,2)</f>
        <v>0</v>
      </c>
      <c r="BL229" s="17" t="s">
        <v>79</v>
      </c>
      <c r="BM229" s="246" t="s">
        <v>316</v>
      </c>
    </row>
    <row r="230" spans="1:47" s="2" customFormat="1" ht="12">
      <c r="A230" s="38"/>
      <c r="B230" s="39"/>
      <c r="C230" s="40"/>
      <c r="D230" s="248" t="s">
        <v>133</v>
      </c>
      <c r="E230" s="40"/>
      <c r="F230" s="249" t="s">
        <v>315</v>
      </c>
      <c r="G230" s="40"/>
      <c r="H230" s="40"/>
      <c r="I230" s="144"/>
      <c r="J230" s="40"/>
      <c r="K230" s="40"/>
      <c r="L230" s="44"/>
      <c r="M230" s="250"/>
      <c r="N230" s="251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133</v>
      </c>
      <c r="AU230" s="17" t="s">
        <v>83</v>
      </c>
    </row>
    <row r="231" spans="1:51" s="14" customFormat="1" ht="12">
      <c r="A231" s="14"/>
      <c r="B231" s="262"/>
      <c r="C231" s="263"/>
      <c r="D231" s="248" t="s">
        <v>144</v>
      </c>
      <c r="E231" s="264" t="s">
        <v>1</v>
      </c>
      <c r="F231" s="265" t="s">
        <v>317</v>
      </c>
      <c r="G231" s="263"/>
      <c r="H231" s="266">
        <v>19.18</v>
      </c>
      <c r="I231" s="267"/>
      <c r="J231" s="263"/>
      <c r="K231" s="263"/>
      <c r="L231" s="268"/>
      <c r="M231" s="269"/>
      <c r="N231" s="270"/>
      <c r="O231" s="270"/>
      <c r="P231" s="270"/>
      <c r="Q231" s="270"/>
      <c r="R231" s="270"/>
      <c r="S231" s="270"/>
      <c r="T231" s="27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2" t="s">
        <v>144</v>
      </c>
      <c r="AU231" s="272" t="s">
        <v>83</v>
      </c>
      <c r="AV231" s="14" t="s">
        <v>83</v>
      </c>
      <c r="AW231" s="14" t="s">
        <v>31</v>
      </c>
      <c r="AX231" s="14" t="s">
        <v>74</v>
      </c>
      <c r="AY231" s="272" t="s">
        <v>124</v>
      </c>
    </row>
    <row r="232" spans="1:51" s="15" customFormat="1" ht="12">
      <c r="A232" s="15"/>
      <c r="B232" s="273"/>
      <c r="C232" s="274"/>
      <c r="D232" s="248" t="s">
        <v>144</v>
      </c>
      <c r="E232" s="275" t="s">
        <v>1</v>
      </c>
      <c r="F232" s="276" t="s">
        <v>147</v>
      </c>
      <c r="G232" s="274"/>
      <c r="H232" s="277">
        <v>19.18</v>
      </c>
      <c r="I232" s="278"/>
      <c r="J232" s="274"/>
      <c r="K232" s="274"/>
      <c r="L232" s="279"/>
      <c r="M232" s="280"/>
      <c r="N232" s="281"/>
      <c r="O232" s="281"/>
      <c r="P232" s="281"/>
      <c r="Q232" s="281"/>
      <c r="R232" s="281"/>
      <c r="S232" s="281"/>
      <c r="T232" s="282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83" t="s">
        <v>144</v>
      </c>
      <c r="AU232" s="283" t="s">
        <v>83</v>
      </c>
      <c r="AV232" s="15" t="s">
        <v>131</v>
      </c>
      <c r="AW232" s="15" t="s">
        <v>31</v>
      </c>
      <c r="AX232" s="15" t="s">
        <v>79</v>
      </c>
      <c r="AY232" s="283" t="s">
        <v>124</v>
      </c>
    </row>
    <row r="233" spans="1:65" s="2" customFormat="1" ht="16.5" customHeight="1">
      <c r="A233" s="38"/>
      <c r="B233" s="39"/>
      <c r="C233" s="285" t="s">
        <v>318</v>
      </c>
      <c r="D233" s="285" t="s">
        <v>196</v>
      </c>
      <c r="E233" s="286" t="s">
        <v>319</v>
      </c>
      <c r="F233" s="287" t="s">
        <v>320</v>
      </c>
      <c r="G233" s="288" t="s">
        <v>153</v>
      </c>
      <c r="H233" s="289">
        <v>26.8</v>
      </c>
      <c r="I233" s="290"/>
      <c r="J233" s="291">
        <f>ROUND(I233*H233,2)</f>
        <v>0</v>
      </c>
      <c r="K233" s="287" t="s">
        <v>141</v>
      </c>
      <c r="L233" s="292"/>
      <c r="M233" s="293" t="s">
        <v>1</v>
      </c>
      <c r="N233" s="294" t="s">
        <v>39</v>
      </c>
      <c r="O233" s="91"/>
      <c r="P233" s="244">
        <f>O233*H233</f>
        <v>0</v>
      </c>
      <c r="Q233" s="244">
        <v>0.00259</v>
      </c>
      <c r="R233" s="244">
        <f>Q233*H233</f>
        <v>0.069412</v>
      </c>
      <c r="S233" s="244">
        <v>0</v>
      </c>
      <c r="T233" s="24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6" t="s">
        <v>83</v>
      </c>
      <c r="AT233" s="246" t="s">
        <v>196</v>
      </c>
      <c r="AU233" s="246" t="s">
        <v>83</v>
      </c>
      <c r="AY233" s="17" t="s">
        <v>124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17" t="s">
        <v>79</v>
      </c>
      <c r="BK233" s="247">
        <f>ROUND(I233*H233,2)</f>
        <v>0</v>
      </c>
      <c r="BL233" s="17" t="s">
        <v>79</v>
      </c>
      <c r="BM233" s="246" t="s">
        <v>321</v>
      </c>
    </row>
    <row r="234" spans="1:47" s="2" customFormat="1" ht="12">
      <c r="A234" s="38"/>
      <c r="B234" s="39"/>
      <c r="C234" s="40"/>
      <c r="D234" s="248" t="s">
        <v>133</v>
      </c>
      <c r="E234" s="40"/>
      <c r="F234" s="249" t="s">
        <v>320</v>
      </c>
      <c r="G234" s="40"/>
      <c r="H234" s="40"/>
      <c r="I234" s="144"/>
      <c r="J234" s="40"/>
      <c r="K234" s="40"/>
      <c r="L234" s="44"/>
      <c r="M234" s="250"/>
      <c r="N234" s="251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133</v>
      </c>
      <c r="AU234" s="17" t="s">
        <v>83</v>
      </c>
    </row>
    <row r="235" spans="1:51" s="14" customFormat="1" ht="12">
      <c r="A235" s="14"/>
      <c r="B235" s="262"/>
      <c r="C235" s="263"/>
      <c r="D235" s="248" t="s">
        <v>144</v>
      </c>
      <c r="E235" s="264" t="s">
        <v>1</v>
      </c>
      <c r="F235" s="265" t="s">
        <v>322</v>
      </c>
      <c r="G235" s="263"/>
      <c r="H235" s="266">
        <v>26.8</v>
      </c>
      <c r="I235" s="267"/>
      <c r="J235" s="263"/>
      <c r="K235" s="263"/>
      <c r="L235" s="268"/>
      <c r="M235" s="269"/>
      <c r="N235" s="270"/>
      <c r="O235" s="270"/>
      <c r="P235" s="270"/>
      <c r="Q235" s="270"/>
      <c r="R235" s="270"/>
      <c r="S235" s="270"/>
      <c r="T235" s="27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2" t="s">
        <v>144</v>
      </c>
      <c r="AU235" s="272" t="s">
        <v>83</v>
      </c>
      <c r="AV235" s="14" t="s">
        <v>83</v>
      </c>
      <c r="AW235" s="14" t="s">
        <v>31</v>
      </c>
      <c r="AX235" s="14" t="s">
        <v>74</v>
      </c>
      <c r="AY235" s="272" t="s">
        <v>124</v>
      </c>
    </row>
    <row r="236" spans="1:51" s="15" customFormat="1" ht="12">
      <c r="A236" s="15"/>
      <c r="B236" s="273"/>
      <c r="C236" s="274"/>
      <c r="D236" s="248" t="s">
        <v>144</v>
      </c>
      <c r="E236" s="275" t="s">
        <v>1</v>
      </c>
      <c r="F236" s="276" t="s">
        <v>147</v>
      </c>
      <c r="G236" s="274"/>
      <c r="H236" s="277">
        <v>26.8</v>
      </c>
      <c r="I236" s="278"/>
      <c r="J236" s="274"/>
      <c r="K236" s="274"/>
      <c r="L236" s="279"/>
      <c r="M236" s="280"/>
      <c r="N236" s="281"/>
      <c r="O236" s="281"/>
      <c r="P236" s="281"/>
      <c r="Q236" s="281"/>
      <c r="R236" s="281"/>
      <c r="S236" s="281"/>
      <c r="T236" s="282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83" t="s">
        <v>144</v>
      </c>
      <c r="AU236" s="283" t="s">
        <v>83</v>
      </c>
      <c r="AV236" s="15" t="s">
        <v>131</v>
      </c>
      <c r="AW236" s="15" t="s">
        <v>31</v>
      </c>
      <c r="AX236" s="15" t="s">
        <v>79</v>
      </c>
      <c r="AY236" s="283" t="s">
        <v>124</v>
      </c>
    </row>
    <row r="237" spans="1:65" s="2" customFormat="1" ht="16.5" customHeight="1">
      <c r="A237" s="38"/>
      <c r="B237" s="39"/>
      <c r="C237" s="285" t="s">
        <v>323</v>
      </c>
      <c r="D237" s="285" t="s">
        <v>196</v>
      </c>
      <c r="E237" s="286" t="s">
        <v>324</v>
      </c>
      <c r="F237" s="287" t="s">
        <v>325</v>
      </c>
      <c r="G237" s="288" t="s">
        <v>258</v>
      </c>
      <c r="H237" s="289">
        <v>2</v>
      </c>
      <c r="I237" s="290"/>
      <c r="J237" s="291">
        <f>ROUND(I237*H237,2)</f>
        <v>0</v>
      </c>
      <c r="K237" s="287" t="s">
        <v>141</v>
      </c>
      <c r="L237" s="292"/>
      <c r="M237" s="293" t="s">
        <v>1</v>
      </c>
      <c r="N237" s="294" t="s">
        <v>39</v>
      </c>
      <c r="O237" s="91"/>
      <c r="P237" s="244">
        <f>O237*H237</f>
        <v>0</v>
      </c>
      <c r="Q237" s="244">
        <v>0.00088</v>
      </c>
      <c r="R237" s="244">
        <f>Q237*H237</f>
        <v>0.00176</v>
      </c>
      <c r="S237" s="244">
        <v>0</v>
      </c>
      <c r="T237" s="24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6" t="s">
        <v>83</v>
      </c>
      <c r="AT237" s="246" t="s">
        <v>196</v>
      </c>
      <c r="AU237" s="246" t="s">
        <v>83</v>
      </c>
      <c r="AY237" s="17" t="s">
        <v>124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17" t="s">
        <v>79</v>
      </c>
      <c r="BK237" s="247">
        <f>ROUND(I237*H237,2)</f>
        <v>0</v>
      </c>
      <c r="BL237" s="17" t="s">
        <v>79</v>
      </c>
      <c r="BM237" s="246" t="s">
        <v>326</v>
      </c>
    </row>
    <row r="238" spans="1:47" s="2" customFormat="1" ht="12">
      <c r="A238" s="38"/>
      <c r="B238" s="39"/>
      <c r="C238" s="40"/>
      <c r="D238" s="248" t="s">
        <v>133</v>
      </c>
      <c r="E238" s="40"/>
      <c r="F238" s="249" t="s">
        <v>325</v>
      </c>
      <c r="G238" s="40"/>
      <c r="H238" s="40"/>
      <c r="I238" s="144"/>
      <c r="J238" s="40"/>
      <c r="K238" s="40"/>
      <c r="L238" s="44"/>
      <c r="M238" s="250"/>
      <c r="N238" s="251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133</v>
      </c>
      <c r="AU238" s="17" t="s">
        <v>83</v>
      </c>
    </row>
    <row r="239" spans="1:65" s="2" customFormat="1" ht="16.5" customHeight="1">
      <c r="A239" s="38"/>
      <c r="B239" s="39"/>
      <c r="C239" s="285" t="s">
        <v>327</v>
      </c>
      <c r="D239" s="285" t="s">
        <v>196</v>
      </c>
      <c r="E239" s="286" t="s">
        <v>328</v>
      </c>
      <c r="F239" s="287" t="s">
        <v>329</v>
      </c>
      <c r="G239" s="288" t="s">
        <v>258</v>
      </c>
      <c r="H239" s="289">
        <v>1</v>
      </c>
      <c r="I239" s="290"/>
      <c r="J239" s="291">
        <f>ROUND(I239*H239,2)</f>
        <v>0</v>
      </c>
      <c r="K239" s="287" t="s">
        <v>141</v>
      </c>
      <c r="L239" s="292"/>
      <c r="M239" s="293" t="s">
        <v>1</v>
      </c>
      <c r="N239" s="294" t="s">
        <v>39</v>
      </c>
      <c r="O239" s="91"/>
      <c r="P239" s="244">
        <f>O239*H239</f>
        <v>0</v>
      </c>
      <c r="Q239" s="244">
        <v>0.00065</v>
      </c>
      <c r="R239" s="244">
        <f>Q239*H239</f>
        <v>0.00065</v>
      </c>
      <c r="S239" s="244">
        <v>0</v>
      </c>
      <c r="T239" s="24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6" t="s">
        <v>83</v>
      </c>
      <c r="AT239" s="246" t="s">
        <v>196</v>
      </c>
      <c r="AU239" s="246" t="s">
        <v>83</v>
      </c>
      <c r="AY239" s="17" t="s">
        <v>124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17" t="s">
        <v>79</v>
      </c>
      <c r="BK239" s="247">
        <f>ROUND(I239*H239,2)</f>
        <v>0</v>
      </c>
      <c r="BL239" s="17" t="s">
        <v>79</v>
      </c>
      <c r="BM239" s="246" t="s">
        <v>330</v>
      </c>
    </row>
    <row r="240" spans="1:47" s="2" customFormat="1" ht="12">
      <c r="A240" s="38"/>
      <c r="B240" s="39"/>
      <c r="C240" s="40"/>
      <c r="D240" s="248" t="s">
        <v>133</v>
      </c>
      <c r="E240" s="40"/>
      <c r="F240" s="249" t="s">
        <v>329</v>
      </c>
      <c r="G240" s="40"/>
      <c r="H240" s="40"/>
      <c r="I240" s="144"/>
      <c r="J240" s="40"/>
      <c r="K240" s="40"/>
      <c r="L240" s="44"/>
      <c r="M240" s="250"/>
      <c r="N240" s="251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133</v>
      </c>
      <c r="AU240" s="17" t="s">
        <v>83</v>
      </c>
    </row>
    <row r="241" spans="1:65" s="2" customFormat="1" ht="16.5" customHeight="1">
      <c r="A241" s="38"/>
      <c r="B241" s="39"/>
      <c r="C241" s="285" t="s">
        <v>331</v>
      </c>
      <c r="D241" s="285" t="s">
        <v>196</v>
      </c>
      <c r="E241" s="286" t="s">
        <v>332</v>
      </c>
      <c r="F241" s="287" t="s">
        <v>333</v>
      </c>
      <c r="G241" s="288" t="s">
        <v>153</v>
      </c>
      <c r="H241" s="289">
        <v>12.68</v>
      </c>
      <c r="I241" s="290"/>
      <c r="J241" s="291">
        <f>ROUND(I241*H241,2)</f>
        <v>0</v>
      </c>
      <c r="K241" s="287" t="s">
        <v>141</v>
      </c>
      <c r="L241" s="292"/>
      <c r="M241" s="293" t="s">
        <v>1</v>
      </c>
      <c r="N241" s="294" t="s">
        <v>39</v>
      </c>
      <c r="O241" s="91"/>
      <c r="P241" s="244">
        <f>O241*H241</f>
        <v>0</v>
      </c>
      <c r="Q241" s="244">
        <v>0.0014</v>
      </c>
      <c r="R241" s="244">
        <f>Q241*H241</f>
        <v>0.017752</v>
      </c>
      <c r="S241" s="244">
        <v>0</v>
      </c>
      <c r="T241" s="245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6" t="s">
        <v>83</v>
      </c>
      <c r="AT241" s="246" t="s">
        <v>196</v>
      </c>
      <c r="AU241" s="246" t="s">
        <v>83</v>
      </c>
      <c r="AY241" s="17" t="s">
        <v>124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7" t="s">
        <v>79</v>
      </c>
      <c r="BK241" s="247">
        <f>ROUND(I241*H241,2)</f>
        <v>0</v>
      </c>
      <c r="BL241" s="17" t="s">
        <v>79</v>
      </c>
      <c r="BM241" s="246" t="s">
        <v>334</v>
      </c>
    </row>
    <row r="242" spans="1:47" s="2" customFormat="1" ht="12">
      <c r="A242" s="38"/>
      <c r="B242" s="39"/>
      <c r="C242" s="40"/>
      <c r="D242" s="248" t="s">
        <v>133</v>
      </c>
      <c r="E242" s="40"/>
      <c r="F242" s="249" t="s">
        <v>333</v>
      </c>
      <c r="G242" s="40"/>
      <c r="H242" s="40"/>
      <c r="I242" s="144"/>
      <c r="J242" s="40"/>
      <c r="K242" s="40"/>
      <c r="L242" s="44"/>
      <c r="M242" s="250"/>
      <c r="N242" s="251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133</v>
      </c>
      <c r="AU242" s="17" t="s">
        <v>83</v>
      </c>
    </row>
    <row r="243" spans="1:51" s="14" customFormat="1" ht="12">
      <c r="A243" s="14"/>
      <c r="B243" s="262"/>
      <c r="C243" s="263"/>
      <c r="D243" s="248" t="s">
        <v>144</v>
      </c>
      <c r="E243" s="264" t="s">
        <v>1</v>
      </c>
      <c r="F243" s="265" t="s">
        <v>335</v>
      </c>
      <c r="G243" s="263"/>
      <c r="H243" s="266">
        <v>12.68</v>
      </c>
      <c r="I243" s="267"/>
      <c r="J243" s="263"/>
      <c r="K243" s="263"/>
      <c r="L243" s="268"/>
      <c r="M243" s="269"/>
      <c r="N243" s="270"/>
      <c r="O243" s="270"/>
      <c r="P243" s="270"/>
      <c r="Q243" s="270"/>
      <c r="R243" s="270"/>
      <c r="S243" s="270"/>
      <c r="T243" s="27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2" t="s">
        <v>144</v>
      </c>
      <c r="AU243" s="272" t="s">
        <v>83</v>
      </c>
      <c r="AV243" s="14" t="s">
        <v>83</v>
      </c>
      <c r="AW243" s="14" t="s">
        <v>31</v>
      </c>
      <c r="AX243" s="14" t="s">
        <v>74</v>
      </c>
      <c r="AY243" s="272" t="s">
        <v>124</v>
      </c>
    </row>
    <row r="244" spans="1:51" s="15" customFormat="1" ht="12">
      <c r="A244" s="15"/>
      <c r="B244" s="273"/>
      <c r="C244" s="274"/>
      <c r="D244" s="248" t="s">
        <v>144</v>
      </c>
      <c r="E244" s="275" t="s">
        <v>1</v>
      </c>
      <c r="F244" s="276" t="s">
        <v>147</v>
      </c>
      <c r="G244" s="274"/>
      <c r="H244" s="277">
        <v>12.68</v>
      </c>
      <c r="I244" s="278"/>
      <c r="J244" s="274"/>
      <c r="K244" s="274"/>
      <c r="L244" s="279"/>
      <c r="M244" s="280"/>
      <c r="N244" s="281"/>
      <c r="O244" s="281"/>
      <c r="P244" s="281"/>
      <c r="Q244" s="281"/>
      <c r="R244" s="281"/>
      <c r="S244" s="281"/>
      <c r="T244" s="282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83" t="s">
        <v>144</v>
      </c>
      <c r="AU244" s="283" t="s">
        <v>83</v>
      </c>
      <c r="AV244" s="15" t="s">
        <v>131</v>
      </c>
      <c r="AW244" s="15" t="s">
        <v>31</v>
      </c>
      <c r="AX244" s="15" t="s">
        <v>79</v>
      </c>
      <c r="AY244" s="283" t="s">
        <v>124</v>
      </c>
    </row>
    <row r="245" spans="1:65" s="2" customFormat="1" ht="16.5" customHeight="1">
      <c r="A245" s="38"/>
      <c r="B245" s="39"/>
      <c r="C245" s="285" t="s">
        <v>336</v>
      </c>
      <c r="D245" s="285" t="s">
        <v>196</v>
      </c>
      <c r="E245" s="286" t="s">
        <v>337</v>
      </c>
      <c r="F245" s="287" t="s">
        <v>338</v>
      </c>
      <c r="G245" s="288" t="s">
        <v>258</v>
      </c>
      <c r="H245" s="289">
        <v>2</v>
      </c>
      <c r="I245" s="290"/>
      <c r="J245" s="291">
        <f>ROUND(I245*H245,2)</f>
        <v>0</v>
      </c>
      <c r="K245" s="287" t="s">
        <v>141</v>
      </c>
      <c r="L245" s="292"/>
      <c r="M245" s="293" t="s">
        <v>1</v>
      </c>
      <c r="N245" s="294" t="s">
        <v>39</v>
      </c>
      <c r="O245" s="91"/>
      <c r="P245" s="244">
        <f>O245*H245</f>
        <v>0</v>
      </c>
      <c r="Q245" s="244">
        <v>0.00034</v>
      </c>
      <c r="R245" s="244">
        <f>Q245*H245</f>
        <v>0.00068</v>
      </c>
      <c r="S245" s="244">
        <v>0</v>
      </c>
      <c r="T245" s="245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6" t="s">
        <v>83</v>
      </c>
      <c r="AT245" s="246" t="s">
        <v>196</v>
      </c>
      <c r="AU245" s="246" t="s">
        <v>83</v>
      </c>
      <c r="AY245" s="17" t="s">
        <v>124</v>
      </c>
      <c r="BE245" s="247">
        <f>IF(N245="základní",J245,0)</f>
        <v>0</v>
      </c>
      <c r="BF245" s="247">
        <f>IF(N245="snížená",J245,0)</f>
        <v>0</v>
      </c>
      <c r="BG245" s="247">
        <f>IF(N245="zákl. přenesená",J245,0)</f>
        <v>0</v>
      </c>
      <c r="BH245" s="247">
        <f>IF(N245="sníž. přenesená",J245,0)</f>
        <v>0</v>
      </c>
      <c r="BI245" s="247">
        <f>IF(N245="nulová",J245,0)</f>
        <v>0</v>
      </c>
      <c r="BJ245" s="17" t="s">
        <v>79</v>
      </c>
      <c r="BK245" s="247">
        <f>ROUND(I245*H245,2)</f>
        <v>0</v>
      </c>
      <c r="BL245" s="17" t="s">
        <v>79</v>
      </c>
      <c r="BM245" s="246" t="s">
        <v>339</v>
      </c>
    </row>
    <row r="246" spans="1:47" s="2" customFormat="1" ht="12">
      <c r="A246" s="38"/>
      <c r="B246" s="39"/>
      <c r="C246" s="40"/>
      <c r="D246" s="248" t="s">
        <v>133</v>
      </c>
      <c r="E246" s="40"/>
      <c r="F246" s="249" t="s">
        <v>338</v>
      </c>
      <c r="G246" s="40"/>
      <c r="H246" s="40"/>
      <c r="I246" s="144"/>
      <c r="J246" s="40"/>
      <c r="K246" s="40"/>
      <c r="L246" s="44"/>
      <c r="M246" s="250"/>
      <c r="N246" s="251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133</v>
      </c>
      <c r="AU246" s="17" t="s">
        <v>83</v>
      </c>
    </row>
    <row r="247" spans="1:65" s="2" customFormat="1" ht="16.5" customHeight="1">
      <c r="A247" s="38"/>
      <c r="B247" s="39"/>
      <c r="C247" s="285" t="s">
        <v>340</v>
      </c>
      <c r="D247" s="285" t="s">
        <v>196</v>
      </c>
      <c r="E247" s="286" t="s">
        <v>341</v>
      </c>
      <c r="F247" s="287" t="s">
        <v>342</v>
      </c>
      <c r="G247" s="288" t="s">
        <v>258</v>
      </c>
      <c r="H247" s="289">
        <v>2</v>
      </c>
      <c r="I247" s="290"/>
      <c r="J247" s="291">
        <f>ROUND(I247*H247,2)</f>
        <v>0</v>
      </c>
      <c r="K247" s="287" t="s">
        <v>141</v>
      </c>
      <c r="L247" s="292"/>
      <c r="M247" s="293" t="s">
        <v>1</v>
      </c>
      <c r="N247" s="294" t="s">
        <v>39</v>
      </c>
      <c r="O247" s="91"/>
      <c r="P247" s="244">
        <f>O247*H247</f>
        <v>0</v>
      </c>
      <c r="Q247" s="244">
        <v>0.00028</v>
      </c>
      <c r="R247" s="244">
        <f>Q247*H247</f>
        <v>0.00056</v>
      </c>
      <c r="S247" s="244">
        <v>0</v>
      </c>
      <c r="T247" s="245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6" t="s">
        <v>83</v>
      </c>
      <c r="AT247" s="246" t="s">
        <v>196</v>
      </c>
      <c r="AU247" s="246" t="s">
        <v>83</v>
      </c>
      <c r="AY247" s="17" t="s">
        <v>124</v>
      </c>
      <c r="BE247" s="247">
        <f>IF(N247="základní",J247,0)</f>
        <v>0</v>
      </c>
      <c r="BF247" s="247">
        <f>IF(N247="snížená",J247,0)</f>
        <v>0</v>
      </c>
      <c r="BG247" s="247">
        <f>IF(N247="zákl. přenesená",J247,0)</f>
        <v>0</v>
      </c>
      <c r="BH247" s="247">
        <f>IF(N247="sníž. přenesená",J247,0)</f>
        <v>0</v>
      </c>
      <c r="BI247" s="247">
        <f>IF(N247="nulová",J247,0)</f>
        <v>0</v>
      </c>
      <c r="BJ247" s="17" t="s">
        <v>79</v>
      </c>
      <c r="BK247" s="247">
        <f>ROUND(I247*H247,2)</f>
        <v>0</v>
      </c>
      <c r="BL247" s="17" t="s">
        <v>79</v>
      </c>
      <c r="BM247" s="246" t="s">
        <v>343</v>
      </c>
    </row>
    <row r="248" spans="1:47" s="2" customFormat="1" ht="12">
      <c r="A248" s="38"/>
      <c r="B248" s="39"/>
      <c r="C248" s="40"/>
      <c r="D248" s="248" t="s">
        <v>133</v>
      </c>
      <c r="E248" s="40"/>
      <c r="F248" s="249" t="s">
        <v>342</v>
      </c>
      <c r="G248" s="40"/>
      <c r="H248" s="40"/>
      <c r="I248" s="144"/>
      <c r="J248" s="40"/>
      <c r="K248" s="40"/>
      <c r="L248" s="44"/>
      <c r="M248" s="250"/>
      <c r="N248" s="251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133</v>
      </c>
      <c r="AU248" s="17" t="s">
        <v>83</v>
      </c>
    </row>
    <row r="249" spans="1:65" s="2" customFormat="1" ht="16.5" customHeight="1">
      <c r="A249" s="38"/>
      <c r="B249" s="39"/>
      <c r="C249" s="285" t="s">
        <v>344</v>
      </c>
      <c r="D249" s="285" t="s">
        <v>196</v>
      </c>
      <c r="E249" s="286" t="s">
        <v>345</v>
      </c>
      <c r="F249" s="287" t="s">
        <v>346</v>
      </c>
      <c r="G249" s="288" t="s">
        <v>258</v>
      </c>
      <c r="H249" s="289">
        <v>6</v>
      </c>
      <c r="I249" s="290"/>
      <c r="J249" s="291">
        <f>ROUND(I249*H249,2)</f>
        <v>0</v>
      </c>
      <c r="K249" s="287" t="s">
        <v>141</v>
      </c>
      <c r="L249" s="292"/>
      <c r="M249" s="293" t="s">
        <v>1</v>
      </c>
      <c r="N249" s="294" t="s">
        <v>39</v>
      </c>
      <c r="O249" s="91"/>
      <c r="P249" s="244">
        <f>O249*H249</f>
        <v>0</v>
      </c>
      <c r="Q249" s="244">
        <v>0.00026</v>
      </c>
      <c r="R249" s="244">
        <f>Q249*H249</f>
        <v>0.0015599999999999998</v>
      </c>
      <c r="S249" s="244">
        <v>0</v>
      </c>
      <c r="T249" s="24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6" t="s">
        <v>83</v>
      </c>
      <c r="AT249" s="246" t="s">
        <v>196</v>
      </c>
      <c r="AU249" s="246" t="s">
        <v>83</v>
      </c>
      <c r="AY249" s="17" t="s">
        <v>124</v>
      </c>
      <c r="BE249" s="247">
        <f>IF(N249="základní",J249,0)</f>
        <v>0</v>
      </c>
      <c r="BF249" s="247">
        <f>IF(N249="snížená",J249,0)</f>
        <v>0</v>
      </c>
      <c r="BG249" s="247">
        <f>IF(N249="zákl. přenesená",J249,0)</f>
        <v>0</v>
      </c>
      <c r="BH249" s="247">
        <f>IF(N249="sníž. přenesená",J249,0)</f>
        <v>0</v>
      </c>
      <c r="BI249" s="247">
        <f>IF(N249="nulová",J249,0)</f>
        <v>0</v>
      </c>
      <c r="BJ249" s="17" t="s">
        <v>79</v>
      </c>
      <c r="BK249" s="247">
        <f>ROUND(I249*H249,2)</f>
        <v>0</v>
      </c>
      <c r="BL249" s="17" t="s">
        <v>79</v>
      </c>
      <c r="BM249" s="246" t="s">
        <v>347</v>
      </c>
    </row>
    <row r="250" spans="1:47" s="2" customFormat="1" ht="12">
      <c r="A250" s="38"/>
      <c r="B250" s="39"/>
      <c r="C250" s="40"/>
      <c r="D250" s="248" t="s">
        <v>133</v>
      </c>
      <c r="E250" s="40"/>
      <c r="F250" s="249" t="s">
        <v>346</v>
      </c>
      <c r="G250" s="40"/>
      <c r="H250" s="40"/>
      <c r="I250" s="144"/>
      <c r="J250" s="40"/>
      <c r="K250" s="40"/>
      <c r="L250" s="44"/>
      <c r="M250" s="250"/>
      <c r="N250" s="251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133</v>
      </c>
      <c r="AU250" s="17" t="s">
        <v>83</v>
      </c>
    </row>
    <row r="251" spans="1:65" s="2" customFormat="1" ht="16.5" customHeight="1">
      <c r="A251" s="38"/>
      <c r="B251" s="39"/>
      <c r="C251" s="285" t="s">
        <v>348</v>
      </c>
      <c r="D251" s="285" t="s">
        <v>196</v>
      </c>
      <c r="E251" s="286" t="s">
        <v>349</v>
      </c>
      <c r="F251" s="287" t="s">
        <v>350</v>
      </c>
      <c r="G251" s="288" t="s">
        <v>258</v>
      </c>
      <c r="H251" s="289">
        <v>2</v>
      </c>
      <c r="I251" s="290"/>
      <c r="J251" s="291">
        <f>ROUND(I251*H251,2)</f>
        <v>0</v>
      </c>
      <c r="K251" s="287" t="s">
        <v>141</v>
      </c>
      <c r="L251" s="292"/>
      <c r="M251" s="293" t="s">
        <v>1</v>
      </c>
      <c r="N251" s="294" t="s">
        <v>39</v>
      </c>
      <c r="O251" s="91"/>
      <c r="P251" s="244">
        <f>O251*H251</f>
        <v>0</v>
      </c>
      <c r="Q251" s="244">
        <v>0.00022</v>
      </c>
      <c r="R251" s="244">
        <f>Q251*H251</f>
        <v>0.00044</v>
      </c>
      <c r="S251" s="244">
        <v>0</v>
      </c>
      <c r="T251" s="24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6" t="s">
        <v>83</v>
      </c>
      <c r="AT251" s="246" t="s">
        <v>196</v>
      </c>
      <c r="AU251" s="246" t="s">
        <v>83</v>
      </c>
      <c r="AY251" s="17" t="s">
        <v>124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17" t="s">
        <v>79</v>
      </c>
      <c r="BK251" s="247">
        <f>ROUND(I251*H251,2)</f>
        <v>0</v>
      </c>
      <c r="BL251" s="17" t="s">
        <v>79</v>
      </c>
      <c r="BM251" s="246" t="s">
        <v>351</v>
      </c>
    </row>
    <row r="252" spans="1:47" s="2" customFormat="1" ht="12">
      <c r="A252" s="38"/>
      <c r="B252" s="39"/>
      <c r="C252" s="40"/>
      <c r="D252" s="248" t="s">
        <v>133</v>
      </c>
      <c r="E252" s="40"/>
      <c r="F252" s="249" t="s">
        <v>350</v>
      </c>
      <c r="G252" s="40"/>
      <c r="H252" s="40"/>
      <c r="I252" s="144"/>
      <c r="J252" s="40"/>
      <c r="K252" s="40"/>
      <c r="L252" s="44"/>
      <c r="M252" s="250"/>
      <c r="N252" s="251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133</v>
      </c>
      <c r="AU252" s="17" t="s">
        <v>83</v>
      </c>
    </row>
    <row r="253" spans="1:65" s="2" customFormat="1" ht="21.75" customHeight="1">
      <c r="A253" s="38"/>
      <c r="B253" s="39"/>
      <c r="C253" s="285" t="s">
        <v>352</v>
      </c>
      <c r="D253" s="285" t="s">
        <v>196</v>
      </c>
      <c r="E253" s="286" t="s">
        <v>353</v>
      </c>
      <c r="F253" s="287" t="s">
        <v>354</v>
      </c>
      <c r="G253" s="288" t="s">
        <v>258</v>
      </c>
      <c r="H253" s="289">
        <v>2</v>
      </c>
      <c r="I253" s="290"/>
      <c r="J253" s="291">
        <f>ROUND(I253*H253,2)</f>
        <v>0</v>
      </c>
      <c r="K253" s="287" t="s">
        <v>141</v>
      </c>
      <c r="L253" s="292"/>
      <c r="M253" s="293" t="s">
        <v>1</v>
      </c>
      <c r="N253" s="294" t="s">
        <v>39</v>
      </c>
      <c r="O253" s="91"/>
      <c r="P253" s="244">
        <f>O253*H253</f>
        <v>0</v>
      </c>
      <c r="Q253" s="244">
        <v>0.0005</v>
      </c>
      <c r="R253" s="244">
        <f>Q253*H253</f>
        <v>0.001</v>
      </c>
      <c r="S253" s="244">
        <v>0</v>
      </c>
      <c r="T253" s="24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6" t="s">
        <v>83</v>
      </c>
      <c r="AT253" s="246" t="s">
        <v>196</v>
      </c>
      <c r="AU253" s="246" t="s">
        <v>83</v>
      </c>
      <c r="AY253" s="17" t="s">
        <v>124</v>
      </c>
      <c r="BE253" s="247">
        <f>IF(N253="základní",J253,0)</f>
        <v>0</v>
      </c>
      <c r="BF253" s="247">
        <f>IF(N253="snížená",J253,0)</f>
        <v>0</v>
      </c>
      <c r="BG253" s="247">
        <f>IF(N253="zákl. přenesená",J253,0)</f>
        <v>0</v>
      </c>
      <c r="BH253" s="247">
        <f>IF(N253="sníž. přenesená",J253,0)</f>
        <v>0</v>
      </c>
      <c r="BI253" s="247">
        <f>IF(N253="nulová",J253,0)</f>
        <v>0</v>
      </c>
      <c r="BJ253" s="17" t="s">
        <v>79</v>
      </c>
      <c r="BK253" s="247">
        <f>ROUND(I253*H253,2)</f>
        <v>0</v>
      </c>
      <c r="BL253" s="17" t="s">
        <v>79</v>
      </c>
      <c r="BM253" s="246" t="s">
        <v>355</v>
      </c>
    </row>
    <row r="254" spans="1:47" s="2" customFormat="1" ht="12">
      <c r="A254" s="38"/>
      <c r="B254" s="39"/>
      <c r="C254" s="40"/>
      <c r="D254" s="248" t="s">
        <v>133</v>
      </c>
      <c r="E254" s="40"/>
      <c r="F254" s="249" t="s">
        <v>354</v>
      </c>
      <c r="G254" s="40"/>
      <c r="H254" s="40"/>
      <c r="I254" s="144"/>
      <c r="J254" s="40"/>
      <c r="K254" s="40"/>
      <c r="L254" s="44"/>
      <c r="M254" s="250"/>
      <c r="N254" s="251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133</v>
      </c>
      <c r="AU254" s="17" t="s">
        <v>83</v>
      </c>
    </row>
    <row r="255" spans="1:65" s="2" customFormat="1" ht="21.75" customHeight="1">
      <c r="A255" s="38"/>
      <c r="B255" s="39"/>
      <c r="C255" s="285" t="s">
        <v>356</v>
      </c>
      <c r="D255" s="285" t="s">
        <v>196</v>
      </c>
      <c r="E255" s="286" t="s">
        <v>357</v>
      </c>
      <c r="F255" s="287" t="s">
        <v>358</v>
      </c>
      <c r="G255" s="288" t="s">
        <v>153</v>
      </c>
      <c r="H255" s="289">
        <v>35</v>
      </c>
      <c r="I255" s="290"/>
      <c r="J255" s="291">
        <f>ROUND(I255*H255,2)</f>
        <v>0</v>
      </c>
      <c r="K255" s="287" t="s">
        <v>141</v>
      </c>
      <c r="L255" s="292"/>
      <c r="M255" s="293" t="s">
        <v>1</v>
      </c>
      <c r="N255" s="294" t="s">
        <v>39</v>
      </c>
      <c r="O255" s="91"/>
      <c r="P255" s="244">
        <f>O255*H255</f>
        <v>0</v>
      </c>
      <c r="Q255" s="244">
        <v>0.00027</v>
      </c>
      <c r="R255" s="244">
        <f>Q255*H255</f>
        <v>0.00945</v>
      </c>
      <c r="S255" s="244">
        <v>0</v>
      </c>
      <c r="T255" s="245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6" t="s">
        <v>83</v>
      </c>
      <c r="AT255" s="246" t="s">
        <v>196</v>
      </c>
      <c r="AU255" s="246" t="s">
        <v>83</v>
      </c>
      <c r="AY255" s="17" t="s">
        <v>124</v>
      </c>
      <c r="BE255" s="247">
        <f>IF(N255="základní",J255,0)</f>
        <v>0</v>
      </c>
      <c r="BF255" s="247">
        <f>IF(N255="snížená",J255,0)</f>
        <v>0</v>
      </c>
      <c r="BG255" s="247">
        <f>IF(N255="zákl. přenesená",J255,0)</f>
        <v>0</v>
      </c>
      <c r="BH255" s="247">
        <f>IF(N255="sníž. přenesená",J255,0)</f>
        <v>0</v>
      </c>
      <c r="BI255" s="247">
        <f>IF(N255="nulová",J255,0)</f>
        <v>0</v>
      </c>
      <c r="BJ255" s="17" t="s">
        <v>79</v>
      </c>
      <c r="BK255" s="247">
        <f>ROUND(I255*H255,2)</f>
        <v>0</v>
      </c>
      <c r="BL255" s="17" t="s">
        <v>79</v>
      </c>
      <c r="BM255" s="246" t="s">
        <v>359</v>
      </c>
    </row>
    <row r="256" spans="1:47" s="2" customFormat="1" ht="12">
      <c r="A256" s="38"/>
      <c r="B256" s="39"/>
      <c r="C256" s="40"/>
      <c r="D256" s="248" t="s">
        <v>133</v>
      </c>
      <c r="E256" s="40"/>
      <c r="F256" s="249" t="s">
        <v>358</v>
      </c>
      <c r="G256" s="40"/>
      <c r="H256" s="40"/>
      <c r="I256" s="144"/>
      <c r="J256" s="40"/>
      <c r="K256" s="40"/>
      <c r="L256" s="44"/>
      <c r="M256" s="250"/>
      <c r="N256" s="251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133</v>
      </c>
      <c r="AU256" s="17" t="s">
        <v>83</v>
      </c>
    </row>
    <row r="257" spans="1:65" s="2" customFormat="1" ht="21.75" customHeight="1">
      <c r="A257" s="38"/>
      <c r="B257" s="39"/>
      <c r="C257" s="285" t="s">
        <v>360</v>
      </c>
      <c r="D257" s="285" t="s">
        <v>196</v>
      </c>
      <c r="E257" s="286" t="s">
        <v>361</v>
      </c>
      <c r="F257" s="287" t="s">
        <v>362</v>
      </c>
      <c r="G257" s="288" t="s">
        <v>258</v>
      </c>
      <c r="H257" s="289">
        <v>1</v>
      </c>
      <c r="I257" s="290"/>
      <c r="J257" s="291">
        <f>ROUND(I257*H257,2)</f>
        <v>0</v>
      </c>
      <c r="K257" s="287" t="s">
        <v>141</v>
      </c>
      <c r="L257" s="292"/>
      <c r="M257" s="293" t="s">
        <v>1</v>
      </c>
      <c r="N257" s="294" t="s">
        <v>39</v>
      </c>
      <c r="O257" s="91"/>
      <c r="P257" s="244">
        <f>O257*H257</f>
        <v>0</v>
      </c>
      <c r="Q257" s="244">
        <v>0.00011</v>
      </c>
      <c r="R257" s="244">
        <f>Q257*H257</f>
        <v>0.00011</v>
      </c>
      <c r="S257" s="244">
        <v>0</v>
      </c>
      <c r="T257" s="24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6" t="s">
        <v>83</v>
      </c>
      <c r="AT257" s="246" t="s">
        <v>196</v>
      </c>
      <c r="AU257" s="246" t="s">
        <v>83</v>
      </c>
      <c r="AY257" s="17" t="s">
        <v>124</v>
      </c>
      <c r="BE257" s="247">
        <f>IF(N257="základní",J257,0)</f>
        <v>0</v>
      </c>
      <c r="BF257" s="247">
        <f>IF(N257="snížená",J257,0)</f>
        <v>0</v>
      </c>
      <c r="BG257" s="247">
        <f>IF(N257="zákl. přenesená",J257,0)</f>
        <v>0</v>
      </c>
      <c r="BH257" s="247">
        <f>IF(N257="sníž. přenesená",J257,0)</f>
        <v>0</v>
      </c>
      <c r="BI257" s="247">
        <f>IF(N257="nulová",J257,0)</f>
        <v>0</v>
      </c>
      <c r="BJ257" s="17" t="s">
        <v>79</v>
      </c>
      <c r="BK257" s="247">
        <f>ROUND(I257*H257,2)</f>
        <v>0</v>
      </c>
      <c r="BL257" s="17" t="s">
        <v>79</v>
      </c>
      <c r="BM257" s="246" t="s">
        <v>363</v>
      </c>
    </row>
    <row r="258" spans="1:47" s="2" customFormat="1" ht="12">
      <c r="A258" s="38"/>
      <c r="B258" s="39"/>
      <c r="C258" s="40"/>
      <c r="D258" s="248" t="s">
        <v>133</v>
      </c>
      <c r="E258" s="40"/>
      <c r="F258" s="249" t="s">
        <v>362</v>
      </c>
      <c r="G258" s="40"/>
      <c r="H258" s="40"/>
      <c r="I258" s="144"/>
      <c r="J258" s="40"/>
      <c r="K258" s="40"/>
      <c r="L258" s="44"/>
      <c r="M258" s="250"/>
      <c r="N258" s="251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133</v>
      </c>
      <c r="AU258" s="17" t="s">
        <v>83</v>
      </c>
    </row>
    <row r="259" spans="1:65" s="2" customFormat="1" ht="16.5" customHeight="1">
      <c r="A259" s="38"/>
      <c r="B259" s="39"/>
      <c r="C259" s="285" t="s">
        <v>364</v>
      </c>
      <c r="D259" s="285" t="s">
        <v>196</v>
      </c>
      <c r="E259" s="286" t="s">
        <v>365</v>
      </c>
      <c r="F259" s="287" t="s">
        <v>366</v>
      </c>
      <c r="G259" s="288" t="s">
        <v>258</v>
      </c>
      <c r="H259" s="289">
        <v>1</v>
      </c>
      <c r="I259" s="290"/>
      <c r="J259" s="291">
        <f>ROUND(I259*H259,2)</f>
        <v>0</v>
      </c>
      <c r="K259" s="287" t="s">
        <v>141</v>
      </c>
      <c r="L259" s="292"/>
      <c r="M259" s="293" t="s">
        <v>1</v>
      </c>
      <c r="N259" s="294" t="s">
        <v>39</v>
      </c>
      <c r="O259" s="91"/>
      <c r="P259" s="244">
        <f>O259*H259</f>
        <v>0</v>
      </c>
      <c r="Q259" s="244">
        <v>0.00017</v>
      </c>
      <c r="R259" s="244">
        <f>Q259*H259</f>
        <v>0.00017</v>
      </c>
      <c r="S259" s="244">
        <v>0</v>
      </c>
      <c r="T259" s="24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6" t="s">
        <v>83</v>
      </c>
      <c r="AT259" s="246" t="s">
        <v>196</v>
      </c>
      <c r="AU259" s="246" t="s">
        <v>83</v>
      </c>
      <c r="AY259" s="17" t="s">
        <v>124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17" t="s">
        <v>79</v>
      </c>
      <c r="BK259" s="247">
        <f>ROUND(I259*H259,2)</f>
        <v>0</v>
      </c>
      <c r="BL259" s="17" t="s">
        <v>79</v>
      </c>
      <c r="BM259" s="246" t="s">
        <v>367</v>
      </c>
    </row>
    <row r="260" spans="1:47" s="2" customFormat="1" ht="12">
      <c r="A260" s="38"/>
      <c r="B260" s="39"/>
      <c r="C260" s="40"/>
      <c r="D260" s="248" t="s">
        <v>133</v>
      </c>
      <c r="E260" s="40"/>
      <c r="F260" s="249" t="s">
        <v>366</v>
      </c>
      <c r="G260" s="40"/>
      <c r="H260" s="40"/>
      <c r="I260" s="144"/>
      <c r="J260" s="40"/>
      <c r="K260" s="40"/>
      <c r="L260" s="44"/>
      <c r="M260" s="250"/>
      <c r="N260" s="251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133</v>
      </c>
      <c r="AU260" s="17" t="s">
        <v>83</v>
      </c>
    </row>
    <row r="261" spans="1:65" s="2" customFormat="1" ht="16.5" customHeight="1">
      <c r="A261" s="38"/>
      <c r="B261" s="39"/>
      <c r="C261" s="285" t="s">
        <v>368</v>
      </c>
      <c r="D261" s="285" t="s">
        <v>196</v>
      </c>
      <c r="E261" s="286" t="s">
        <v>369</v>
      </c>
      <c r="F261" s="287" t="s">
        <v>370</v>
      </c>
      <c r="G261" s="288" t="s">
        <v>258</v>
      </c>
      <c r="H261" s="289">
        <v>2</v>
      </c>
      <c r="I261" s="290"/>
      <c r="J261" s="291">
        <f>ROUND(I261*H261,2)</f>
        <v>0</v>
      </c>
      <c r="K261" s="287" t="s">
        <v>141</v>
      </c>
      <c r="L261" s="292"/>
      <c r="M261" s="293" t="s">
        <v>1</v>
      </c>
      <c r="N261" s="294" t="s">
        <v>39</v>
      </c>
      <c r="O261" s="91"/>
      <c r="P261" s="244">
        <f>O261*H261</f>
        <v>0</v>
      </c>
      <c r="Q261" s="244">
        <v>8E-05</v>
      </c>
      <c r="R261" s="244">
        <f>Q261*H261</f>
        <v>0.00016</v>
      </c>
      <c r="S261" s="244">
        <v>0</v>
      </c>
      <c r="T261" s="24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6" t="s">
        <v>83</v>
      </c>
      <c r="AT261" s="246" t="s">
        <v>196</v>
      </c>
      <c r="AU261" s="246" t="s">
        <v>83</v>
      </c>
      <c r="AY261" s="17" t="s">
        <v>124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17" t="s">
        <v>79</v>
      </c>
      <c r="BK261" s="247">
        <f>ROUND(I261*H261,2)</f>
        <v>0</v>
      </c>
      <c r="BL261" s="17" t="s">
        <v>79</v>
      </c>
      <c r="BM261" s="246" t="s">
        <v>371</v>
      </c>
    </row>
    <row r="262" spans="1:47" s="2" customFormat="1" ht="12">
      <c r="A262" s="38"/>
      <c r="B262" s="39"/>
      <c r="C262" s="40"/>
      <c r="D262" s="248" t="s">
        <v>133</v>
      </c>
      <c r="E262" s="40"/>
      <c r="F262" s="249" t="s">
        <v>370</v>
      </c>
      <c r="G262" s="40"/>
      <c r="H262" s="40"/>
      <c r="I262" s="144"/>
      <c r="J262" s="40"/>
      <c r="K262" s="40"/>
      <c r="L262" s="44"/>
      <c r="M262" s="250"/>
      <c r="N262" s="251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133</v>
      </c>
      <c r="AU262" s="17" t="s">
        <v>83</v>
      </c>
    </row>
    <row r="263" spans="1:65" s="2" customFormat="1" ht="21.75" customHeight="1">
      <c r="A263" s="38"/>
      <c r="B263" s="39"/>
      <c r="C263" s="285" t="s">
        <v>372</v>
      </c>
      <c r="D263" s="285" t="s">
        <v>196</v>
      </c>
      <c r="E263" s="286" t="s">
        <v>373</v>
      </c>
      <c r="F263" s="287" t="s">
        <v>374</v>
      </c>
      <c r="G263" s="288" t="s">
        <v>258</v>
      </c>
      <c r="H263" s="289">
        <v>2</v>
      </c>
      <c r="I263" s="290"/>
      <c r="J263" s="291">
        <f>ROUND(I263*H263,2)</f>
        <v>0</v>
      </c>
      <c r="K263" s="287" t="s">
        <v>141</v>
      </c>
      <c r="L263" s="292"/>
      <c r="M263" s="293" t="s">
        <v>1</v>
      </c>
      <c r="N263" s="294" t="s">
        <v>39</v>
      </c>
      <c r="O263" s="91"/>
      <c r="P263" s="244">
        <f>O263*H263</f>
        <v>0</v>
      </c>
      <c r="Q263" s="244">
        <v>0.00026</v>
      </c>
      <c r="R263" s="244">
        <f>Q263*H263</f>
        <v>0.00052</v>
      </c>
      <c r="S263" s="244">
        <v>0</v>
      </c>
      <c r="T263" s="24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6" t="s">
        <v>83</v>
      </c>
      <c r="AT263" s="246" t="s">
        <v>196</v>
      </c>
      <c r="AU263" s="246" t="s">
        <v>83</v>
      </c>
      <c r="AY263" s="17" t="s">
        <v>124</v>
      </c>
      <c r="BE263" s="247">
        <f>IF(N263="základní",J263,0)</f>
        <v>0</v>
      </c>
      <c r="BF263" s="247">
        <f>IF(N263="snížená",J263,0)</f>
        <v>0</v>
      </c>
      <c r="BG263" s="247">
        <f>IF(N263="zákl. přenesená",J263,0)</f>
        <v>0</v>
      </c>
      <c r="BH263" s="247">
        <f>IF(N263="sníž. přenesená",J263,0)</f>
        <v>0</v>
      </c>
      <c r="BI263" s="247">
        <f>IF(N263="nulová",J263,0)</f>
        <v>0</v>
      </c>
      <c r="BJ263" s="17" t="s">
        <v>79</v>
      </c>
      <c r="BK263" s="247">
        <f>ROUND(I263*H263,2)</f>
        <v>0</v>
      </c>
      <c r="BL263" s="17" t="s">
        <v>79</v>
      </c>
      <c r="BM263" s="246" t="s">
        <v>375</v>
      </c>
    </row>
    <row r="264" spans="1:47" s="2" customFormat="1" ht="12">
      <c r="A264" s="38"/>
      <c r="B264" s="39"/>
      <c r="C264" s="40"/>
      <c r="D264" s="248" t="s">
        <v>133</v>
      </c>
      <c r="E264" s="40"/>
      <c r="F264" s="249" t="s">
        <v>374</v>
      </c>
      <c r="G264" s="40"/>
      <c r="H264" s="40"/>
      <c r="I264" s="144"/>
      <c r="J264" s="40"/>
      <c r="K264" s="40"/>
      <c r="L264" s="44"/>
      <c r="M264" s="250"/>
      <c r="N264" s="251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133</v>
      </c>
      <c r="AU264" s="17" t="s">
        <v>83</v>
      </c>
    </row>
    <row r="265" spans="1:65" s="2" customFormat="1" ht="21.75" customHeight="1">
      <c r="A265" s="38"/>
      <c r="B265" s="39"/>
      <c r="C265" s="285" t="s">
        <v>376</v>
      </c>
      <c r="D265" s="285" t="s">
        <v>196</v>
      </c>
      <c r="E265" s="286" t="s">
        <v>373</v>
      </c>
      <c r="F265" s="287" t="s">
        <v>374</v>
      </c>
      <c r="G265" s="288" t="s">
        <v>258</v>
      </c>
      <c r="H265" s="289">
        <v>2</v>
      </c>
      <c r="I265" s="290"/>
      <c r="J265" s="291">
        <f>ROUND(I265*H265,2)</f>
        <v>0</v>
      </c>
      <c r="K265" s="287" t="s">
        <v>141</v>
      </c>
      <c r="L265" s="292"/>
      <c r="M265" s="293" t="s">
        <v>1</v>
      </c>
      <c r="N265" s="294" t="s">
        <v>39</v>
      </c>
      <c r="O265" s="91"/>
      <c r="P265" s="244">
        <f>O265*H265</f>
        <v>0</v>
      </c>
      <c r="Q265" s="244">
        <v>0.00026</v>
      </c>
      <c r="R265" s="244">
        <f>Q265*H265</f>
        <v>0.00052</v>
      </c>
      <c r="S265" s="244">
        <v>0</v>
      </c>
      <c r="T265" s="245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6" t="s">
        <v>83</v>
      </c>
      <c r="AT265" s="246" t="s">
        <v>196</v>
      </c>
      <c r="AU265" s="246" t="s">
        <v>83</v>
      </c>
      <c r="AY265" s="17" t="s">
        <v>124</v>
      </c>
      <c r="BE265" s="247">
        <f>IF(N265="základní",J265,0)</f>
        <v>0</v>
      </c>
      <c r="BF265" s="247">
        <f>IF(N265="snížená",J265,0)</f>
        <v>0</v>
      </c>
      <c r="BG265" s="247">
        <f>IF(N265="zákl. přenesená",J265,0)</f>
        <v>0</v>
      </c>
      <c r="BH265" s="247">
        <f>IF(N265="sníž. přenesená",J265,0)</f>
        <v>0</v>
      </c>
      <c r="BI265" s="247">
        <f>IF(N265="nulová",J265,0)</f>
        <v>0</v>
      </c>
      <c r="BJ265" s="17" t="s">
        <v>79</v>
      </c>
      <c r="BK265" s="247">
        <f>ROUND(I265*H265,2)</f>
        <v>0</v>
      </c>
      <c r="BL265" s="17" t="s">
        <v>79</v>
      </c>
      <c r="BM265" s="246" t="s">
        <v>377</v>
      </c>
    </row>
    <row r="266" spans="1:47" s="2" customFormat="1" ht="12">
      <c r="A266" s="38"/>
      <c r="B266" s="39"/>
      <c r="C266" s="40"/>
      <c r="D266" s="248" t="s">
        <v>133</v>
      </c>
      <c r="E266" s="40"/>
      <c r="F266" s="249" t="s">
        <v>374</v>
      </c>
      <c r="G266" s="40"/>
      <c r="H266" s="40"/>
      <c r="I266" s="144"/>
      <c r="J266" s="40"/>
      <c r="K266" s="40"/>
      <c r="L266" s="44"/>
      <c r="M266" s="250"/>
      <c r="N266" s="251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133</v>
      </c>
      <c r="AU266" s="17" t="s">
        <v>83</v>
      </c>
    </row>
    <row r="267" spans="1:65" s="2" customFormat="1" ht="21.75" customHeight="1">
      <c r="A267" s="38"/>
      <c r="B267" s="39"/>
      <c r="C267" s="285" t="s">
        <v>378</v>
      </c>
      <c r="D267" s="285" t="s">
        <v>196</v>
      </c>
      <c r="E267" s="286" t="s">
        <v>379</v>
      </c>
      <c r="F267" s="287" t="s">
        <v>380</v>
      </c>
      <c r="G267" s="288" t="s">
        <v>258</v>
      </c>
      <c r="H267" s="289">
        <v>1</v>
      </c>
      <c r="I267" s="290"/>
      <c r="J267" s="291">
        <f>ROUND(I267*H267,2)</f>
        <v>0</v>
      </c>
      <c r="K267" s="287" t="s">
        <v>141</v>
      </c>
      <c r="L267" s="292"/>
      <c r="M267" s="293" t="s">
        <v>1</v>
      </c>
      <c r="N267" s="294" t="s">
        <v>39</v>
      </c>
      <c r="O267" s="91"/>
      <c r="P267" s="244">
        <f>O267*H267</f>
        <v>0</v>
      </c>
      <c r="Q267" s="244">
        <v>0.00088</v>
      </c>
      <c r="R267" s="244">
        <f>Q267*H267</f>
        <v>0.00088</v>
      </c>
      <c r="S267" s="244">
        <v>0</v>
      </c>
      <c r="T267" s="24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6" t="s">
        <v>83</v>
      </c>
      <c r="AT267" s="246" t="s">
        <v>196</v>
      </c>
      <c r="AU267" s="246" t="s">
        <v>83</v>
      </c>
      <c r="AY267" s="17" t="s">
        <v>124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17" t="s">
        <v>79</v>
      </c>
      <c r="BK267" s="247">
        <f>ROUND(I267*H267,2)</f>
        <v>0</v>
      </c>
      <c r="BL267" s="17" t="s">
        <v>79</v>
      </c>
      <c r="BM267" s="246" t="s">
        <v>381</v>
      </c>
    </row>
    <row r="268" spans="1:47" s="2" customFormat="1" ht="12">
      <c r="A268" s="38"/>
      <c r="B268" s="39"/>
      <c r="C268" s="40"/>
      <c r="D268" s="248" t="s">
        <v>133</v>
      </c>
      <c r="E268" s="40"/>
      <c r="F268" s="249" t="s">
        <v>380</v>
      </c>
      <c r="G268" s="40"/>
      <c r="H268" s="40"/>
      <c r="I268" s="144"/>
      <c r="J268" s="40"/>
      <c r="K268" s="40"/>
      <c r="L268" s="44"/>
      <c r="M268" s="250"/>
      <c r="N268" s="251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133</v>
      </c>
      <c r="AU268" s="17" t="s">
        <v>83</v>
      </c>
    </row>
    <row r="269" spans="1:65" s="2" customFormat="1" ht="21.75" customHeight="1">
      <c r="A269" s="38"/>
      <c r="B269" s="39"/>
      <c r="C269" s="285" t="s">
        <v>382</v>
      </c>
      <c r="D269" s="285" t="s">
        <v>196</v>
      </c>
      <c r="E269" s="286" t="s">
        <v>383</v>
      </c>
      <c r="F269" s="287" t="s">
        <v>384</v>
      </c>
      <c r="G269" s="288" t="s">
        <v>258</v>
      </c>
      <c r="H269" s="289">
        <v>2</v>
      </c>
      <c r="I269" s="290"/>
      <c r="J269" s="291">
        <f>ROUND(I269*H269,2)</f>
        <v>0</v>
      </c>
      <c r="K269" s="287" t="s">
        <v>141</v>
      </c>
      <c r="L269" s="292"/>
      <c r="M269" s="293" t="s">
        <v>1</v>
      </c>
      <c r="N269" s="294" t="s">
        <v>39</v>
      </c>
      <c r="O269" s="91"/>
      <c r="P269" s="244">
        <f>O269*H269</f>
        <v>0</v>
      </c>
      <c r="Q269" s="244">
        <v>0.00053</v>
      </c>
      <c r="R269" s="244">
        <f>Q269*H269</f>
        <v>0.00106</v>
      </c>
      <c r="S269" s="244">
        <v>0</v>
      </c>
      <c r="T269" s="245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6" t="s">
        <v>83</v>
      </c>
      <c r="AT269" s="246" t="s">
        <v>196</v>
      </c>
      <c r="AU269" s="246" t="s">
        <v>83</v>
      </c>
      <c r="AY269" s="17" t="s">
        <v>124</v>
      </c>
      <c r="BE269" s="247">
        <f>IF(N269="základní",J269,0)</f>
        <v>0</v>
      </c>
      <c r="BF269" s="247">
        <f>IF(N269="snížená",J269,0)</f>
        <v>0</v>
      </c>
      <c r="BG269" s="247">
        <f>IF(N269="zákl. přenesená",J269,0)</f>
        <v>0</v>
      </c>
      <c r="BH269" s="247">
        <f>IF(N269="sníž. přenesená",J269,0)</f>
        <v>0</v>
      </c>
      <c r="BI269" s="247">
        <f>IF(N269="nulová",J269,0)</f>
        <v>0</v>
      </c>
      <c r="BJ269" s="17" t="s">
        <v>79</v>
      </c>
      <c r="BK269" s="247">
        <f>ROUND(I269*H269,2)</f>
        <v>0</v>
      </c>
      <c r="BL269" s="17" t="s">
        <v>79</v>
      </c>
      <c r="BM269" s="246" t="s">
        <v>385</v>
      </c>
    </row>
    <row r="270" spans="1:47" s="2" customFormat="1" ht="12">
      <c r="A270" s="38"/>
      <c r="B270" s="39"/>
      <c r="C270" s="40"/>
      <c r="D270" s="248" t="s">
        <v>133</v>
      </c>
      <c r="E270" s="40"/>
      <c r="F270" s="249" t="s">
        <v>384</v>
      </c>
      <c r="G270" s="40"/>
      <c r="H270" s="40"/>
      <c r="I270" s="144"/>
      <c r="J270" s="40"/>
      <c r="K270" s="40"/>
      <c r="L270" s="44"/>
      <c r="M270" s="250"/>
      <c r="N270" s="251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133</v>
      </c>
      <c r="AU270" s="17" t="s">
        <v>83</v>
      </c>
    </row>
    <row r="271" spans="1:65" s="2" customFormat="1" ht="21.75" customHeight="1">
      <c r="A271" s="38"/>
      <c r="B271" s="39"/>
      <c r="C271" s="285" t="s">
        <v>386</v>
      </c>
      <c r="D271" s="285" t="s">
        <v>196</v>
      </c>
      <c r="E271" s="286" t="s">
        <v>387</v>
      </c>
      <c r="F271" s="287" t="s">
        <v>388</v>
      </c>
      <c r="G271" s="288" t="s">
        <v>258</v>
      </c>
      <c r="H271" s="289">
        <v>2</v>
      </c>
      <c r="I271" s="290"/>
      <c r="J271" s="291">
        <f>ROUND(I271*H271,2)</f>
        <v>0</v>
      </c>
      <c r="K271" s="287" t="s">
        <v>141</v>
      </c>
      <c r="L271" s="292"/>
      <c r="M271" s="293" t="s">
        <v>1</v>
      </c>
      <c r="N271" s="294" t="s">
        <v>39</v>
      </c>
      <c r="O271" s="91"/>
      <c r="P271" s="244">
        <f>O271*H271</f>
        <v>0</v>
      </c>
      <c r="Q271" s="244">
        <v>0.065</v>
      </c>
      <c r="R271" s="244">
        <f>Q271*H271</f>
        <v>0.13</v>
      </c>
      <c r="S271" s="244">
        <v>0</v>
      </c>
      <c r="T271" s="245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6" t="s">
        <v>83</v>
      </c>
      <c r="AT271" s="246" t="s">
        <v>196</v>
      </c>
      <c r="AU271" s="246" t="s">
        <v>83</v>
      </c>
      <c r="AY271" s="17" t="s">
        <v>124</v>
      </c>
      <c r="BE271" s="247">
        <f>IF(N271="základní",J271,0)</f>
        <v>0</v>
      </c>
      <c r="BF271" s="247">
        <f>IF(N271="snížená",J271,0)</f>
        <v>0</v>
      </c>
      <c r="BG271" s="247">
        <f>IF(N271="zákl. přenesená",J271,0)</f>
        <v>0</v>
      </c>
      <c r="BH271" s="247">
        <f>IF(N271="sníž. přenesená",J271,0)</f>
        <v>0</v>
      </c>
      <c r="BI271" s="247">
        <f>IF(N271="nulová",J271,0)</f>
        <v>0</v>
      </c>
      <c r="BJ271" s="17" t="s">
        <v>79</v>
      </c>
      <c r="BK271" s="247">
        <f>ROUND(I271*H271,2)</f>
        <v>0</v>
      </c>
      <c r="BL271" s="17" t="s">
        <v>79</v>
      </c>
      <c r="BM271" s="246" t="s">
        <v>389</v>
      </c>
    </row>
    <row r="272" spans="1:47" s="2" customFormat="1" ht="12">
      <c r="A272" s="38"/>
      <c r="B272" s="39"/>
      <c r="C272" s="40"/>
      <c r="D272" s="248" t="s">
        <v>133</v>
      </c>
      <c r="E272" s="40"/>
      <c r="F272" s="249" t="s">
        <v>388</v>
      </c>
      <c r="G272" s="40"/>
      <c r="H272" s="40"/>
      <c r="I272" s="144"/>
      <c r="J272" s="40"/>
      <c r="K272" s="40"/>
      <c r="L272" s="44"/>
      <c r="M272" s="250"/>
      <c r="N272" s="251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133</v>
      </c>
      <c r="AU272" s="17" t="s">
        <v>83</v>
      </c>
    </row>
    <row r="273" spans="1:65" s="2" customFormat="1" ht="21.75" customHeight="1">
      <c r="A273" s="38"/>
      <c r="B273" s="39"/>
      <c r="C273" s="285" t="s">
        <v>390</v>
      </c>
      <c r="D273" s="285" t="s">
        <v>196</v>
      </c>
      <c r="E273" s="286" t="s">
        <v>391</v>
      </c>
      <c r="F273" s="287" t="s">
        <v>392</v>
      </c>
      <c r="G273" s="288" t="s">
        <v>258</v>
      </c>
      <c r="H273" s="289">
        <v>2</v>
      </c>
      <c r="I273" s="290"/>
      <c r="J273" s="291">
        <f>ROUND(I273*H273,2)</f>
        <v>0</v>
      </c>
      <c r="K273" s="287" t="s">
        <v>1</v>
      </c>
      <c r="L273" s="292"/>
      <c r="M273" s="293" t="s">
        <v>1</v>
      </c>
      <c r="N273" s="294" t="s">
        <v>39</v>
      </c>
      <c r="O273" s="91"/>
      <c r="P273" s="244">
        <f>O273*H273</f>
        <v>0</v>
      </c>
      <c r="Q273" s="244">
        <v>0.0045</v>
      </c>
      <c r="R273" s="244">
        <f>Q273*H273</f>
        <v>0.009</v>
      </c>
      <c r="S273" s="244">
        <v>0</v>
      </c>
      <c r="T273" s="245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6" t="s">
        <v>83</v>
      </c>
      <c r="AT273" s="246" t="s">
        <v>196</v>
      </c>
      <c r="AU273" s="246" t="s">
        <v>83</v>
      </c>
      <c r="AY273" s="17" t="s">
        <v>124</v>
      </c>
      <c r="BE273" s="247">
        <f>IF(N273="základní",J273,0)</f>
        <v>0</v>
      </c>
      <c r="BF273" s="247">
        <f>IF(N273="snížená",J273,0)</f>
        <v>0</v>
      </c>
      <c r="BG273" s="247">
        <f>IF(N273="zákl. přenesená",J273,0)</f>
        <v>0</v>
      </c>
      <c r="BH273" s="247">
        <f>IF(N273="sníž. přenesená",J273,0)</f>
        <v>0</v>
      </c>
      <c r="BI273" s="247">
        <f>IF(N273="nulová",J273,0)</f>
        <v>0</v>
      </c>
      <c r="BJ273" s="17" t="s">
        <v>79</v>
      </c>
      <c r="BK273" s="247">
        <f>ROUND(I273*H273,2)</f>
        <v>0</v>
      </c>
      <c r="BL273" s="17" t="s">
        <v>79</v>
      </c>
      <c r="BM273" s="246" t="s">
        <v>393</v>
      </c>
    </row>
    <row r="274" spans="1:47" s="2" customFormat="1" ht="12">
      <c r="A274" s="38"/>
      <c r="B274" s="39"/>
      <c r="C274" s="40"/>
      <c r="D274" s="248" t="s">
        <v>133</v>
      </c>
      <c r="E274" s="40"/>
      <c r="F274" s="249" t="s">
        <v>394</v>
      </c>
      <c r="G274" s="40"/>
      <c r="H274" s="40"/>
      <c r="I274" s="144"/>
      <c r="J274" s="40"/>
      <c r="K274" s="40"/>
      <c r="L274" s="44"/>
      <c r="M274" s="250"/>
      <c r="N274" s="251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133</v>
      </c>
      <c r="AU274" s="17" t="s">
        <v>83</v>
      </c>
    </row>
    <row r="275" spans="1:65" s="2" customFormat="1" ht="16.5" customHeight="1">
      <c r="A275" s="38"/>
      <c r="B275" s="39"/>
      <c r="C275" s="285" t="s">
        <v>395</v>
      </c>
      <c r="D275" s="285" t="s">
        <v>196</v>
      </c>
      <c r="E275" s="286" t="s">
        <v>396</v>
      </c>
      <c r="F275" s="287" t="s">
        <v>397</v>
      </c>
      <c r="G275" s="288" t="s">
        <v>258</v>
      </c>
      <c r="H275" s="289">
        <v>2</v>
      </c>
      <c r="I275" s="290"/>
      <c r="J275" s="291">
        <f>ROUND(I275*H275,2)</f>
        <v>0</v>
      </c>
      <c r="K275" s="287" t="s">
        <v>141</v>
      </c>
      <c r="L275" s="292"/>
      <c r="M275" s="293" t="s">
        <v>1</v>
      </c>
      <c r="N275" s="294" t="s">
        <v>39</v>
      </c>
      <c r="O275" s="91"/>
      <c r="P275" s="244">
        <f>O275*H275</f>
        <v>0</v>
      </c>
      <c r="Q275" s="244">
        <v>0.0011</v>
      </c>
      <c r="R275" s="244">
        <f>Q275*H275</f>
        <v>0.0022</v>
      </c>
      <c r="S275" s="244">
        <v>0</v>
      </c>
      <c r="T275" s="245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6" t="s">
        <v>83</v>
      </c>
      <c r="AT275" s="246" t="s">
        <v>196</v>
      </c>
      <c r="AU275" s="246" t="s">
        <v>83</v>
      </c>
      <c r="AY275" s="17" t="s">
        <v>124</v>
      </c>
      <c r="BE275" s="247">
        <f>IF(N275="základní",J275,0)</f>
        <v>0</v>
      </c>
      <c r="BF275" s="247">
        <f>IF(N275="snížená",J275,0)</f>
        <v>0</v>
      </c>
      <c r="BG275" s="247">
        <f>IF(N275="zákl. přenesená",J275,0)</f>
        <v>0</v>
      </c>
      <c r="BH275" s="247">
        <f>IF(N275="sníž. přenesená",J275,0)</f>
        <v>0</v>
      </c>
      <c r="BI275" s="247">
        <f>IF(N275="nulová",J275,0)</f>
        <v>0</v>
      </c>
      <c r="BJ275" s="17" t="s">
        <v>79</v>
      </c>
      <c r="BK275" s="247">
        <f>ROUND(I275*H275,2)</f>
        <v>0</v>
      </c>
      <c r="BL275" s="17" t="s">
        <v>79</v>
      </c>
      <c r="BM275" s="246" t="s">
        <v>398</v>
      </c>
    </row>
    <row r="276" spans="1:47" s="2" customFormat="1" ht="12">
      <c r="A276" s="38"/>
      <c r="B276" s="39"/>
      <c r="C276" s="40"/>
      <c r="D276" s="248" t="s">
        <v>133</v>
      </c>
      <c r="E276" s="40"/>
      <c r="F276" s="249" t="s">
        <v>397</v>
      </c>
      <c r="G276" s="40"/>
      <c r="H276" s="40"/>
      <c r="I276" s="144"/>
      <c r="J276" s="40"/>
      <c r="K276" s="40"/>
      <c r="L276" s="44"/>
      <c r="M276" s="250"/>
      <c r="N276" s="251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133</v>
      </c>
      <c r="AU276" s="17" t="s">
        <v>83</v>
      </c>
    </row>
    <row r="277" spans="1:65" s="2" customFormat="1" ht="16.5" customHeight="1">
      <c r="A277" s="38"/>
      <c r="B277" s="39"/>
      <c r="C277" s="235" t="s">
        <v>399</v>
      </c>
      <c r="D277" s="235" t="s">
        <v>127</v>
      </c>
      <c r="E277" s="236" t="s">
        <v>400</v>
      </c>
      <c r="F277" s="237" t="s">
        <v>401</v>
      </c>
      <c r="G277" s="238" t="s">
        <v>269</v>
      </c>
      <c r="H277" s="239">
        <v>1</v>
      </c>
      <c r="I277" s="240"/>
      <c r="J277" s="241">
        <f>ROUND(I277*H277,2)</f>
        <v>0</v>
      </c>
      <c r="K277" s="237" t="s">
        <v>1</v>
      </c>
      <c r="L277" s="44"/>
      <c r="M277" s="242" t="s">
        <v>1</v>
      </c>
      <c r="N277" s="243" t="s">
        <v>39</v>
      </c>
      <c r="O277" s="91"/>
      <c r="P277" s="244">
        <f>O277*H277</f>
        <v>0</v>
      </c>
      <c r="Q277" s="244">
        <v>0</v>
      </c>
      <c r="R277" s="244">
        <f>Q277*H277</f>
        <v>0</v>
      </c>
      <c r="S277" s="244">
        <v>0</v>
      </c>
      <c r="T277" s="245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6" t="s">
        <v>79</v>
      </c>
      <c r="AT277" s="246" t="s">
        <v>127</v>
      </c>
      <c r="AU277" s="246" t="s">
        <v>83</v>
      </c>
      <c r="AY277" s="17" t="s">
        <v>124</v>
      </c>
      <c r="BE277" s="247">
        <f>IF(N277="základní",J277,0)</f>
        <v>0</v>
      </c>
      <c r="BF277" s="247">
        <f>IF(N277="snížená",J277,0)</f>
        <v>0</v>
      </c>
      <c r="BG277" s="247">
        <f>IF(N277="zákl. přenesená",J277,0)</f>
        <v>0</v>
      </c>
      <c r="BH277" s="247">
        <f>IF(N277="sníž. přenesená",J277,0)</f>
        <v>0</v>
      </c>
      <c r="BI277" s="247">
        <f>IF(N277="nulová",J277,0)</f>
        <v>0</v>
      </c>
      <c r="BJ277" s="17" t="s">
        <v>79</v>
      </c>
      <c r="BK277" s="247">
        <f>ROUND(I277*H277,2)</f>
        <v>0</v>
      </c>
      <c r="BL277" s="17" t="s">
        <v>79</v>
      </c>
      <c r="BM277" s="246" t="s">
        <v>402</v>
      </c>
    </row>
    <row r="278" spans="1:47" s="2" customFormat="1" ht="12">
      <c r="A278" s="38"/>
      <c r="B278" s="39"/>
      <c r="C278" s="40"/>
      <c r="D278" s="248" t="s">
        <v>133</v>
      </c>
      <c r="E278" s="40"/>
      <c r="F278" s="249" t="s">
        <v>401</v>
      </c>
      <c r="G278" s="40"/>
      <c r="H278" s="40"/>
      <c r="I278" s="144"/>
      <c r="J278" s="40"/>
      <c r="K278" s="40"/>
      <c r="L278" s="44"/>
      <c r="M278" s="250"/>
      <c r="N278" s="251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133</v>
      </c>
      <c r="AU278" s="17" t="s">
        <v>83</v>
      </c>
    </row>
    <row r="279" spans="1:65" s="2" customFormat="1" ht="16.5" customHeight="1">
      <c r="A279" s="38"/>
      <c r="B279" s="39"/>
      <c r="C279" s="235" t="s">
        <v>403</v>
      </c>
      <c r="D279" s="235" t="s">
        <v>127</v>
      </c>
      <c r="E279" s="236" t="s">
        <v>404</v>
      </c>
      <c r="F279" s="237" t="s">
        <v>405</v>
      </c>
      <c r="G279" s="238" t="s">
        <v>269</v>
      </c>
      <c r="H279" s="239">
        <v>1</v>
      </c>
      <c r="I279" s="240"/>
      <c r="J279" s="241">
        <f>ROUND(I279*H279,2)</f>
        <v>0</v>
      </c>
      <c r="K279" s="237" t="s">
        <v>1</v>
      </c>
      <c r="L279" s="44"/>
      <c r="M279" s="242" t="s">
        <v>1</v>
      </c>
      <c r="N279" s="243" t="s">
        <v>39</v>
      </c>
      <c r="O279" s="91"/>
      <c r="P279" s="244">
        <f>O279*H279</f>
        <v>0</v>
      </c>
      <c r="Q279" s="244">
        <v>0</v>
      </c>
      <c r="R279" s="244">
        <f>Q279*H279</f>
        <v>0</v>
      </c>
      <c r="S279" s="244">
        <v>0</v>
      </c>
      <c r="T279" s="245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6" t="s">
        <v>79</v>
      </c>
      <c r="AT279" s="246" t="s">
        <v>127</v>
      </c>
      <c r="AU279" s="246" t="s">
        <v>83</v>
      </c>
      <c r="AY279" s="17" t="s">
        <v>124</v>
      </c>
      <c r="BE279" s="247">
        <f>IF(N279="základní",J279,0)</f>
        <v>0</v>
      </c>
      <c r="BF279" s="247">
        <f>IF(N279="snížená",J279,0)</f>
        <v>0</v>
      </c>
      <c r="BG279" s="247">
        <f>IF(N279="zákl. přenesená",J279,0)</f>
        <v>0</v>
      </c>
      <c r="BH279" s="247">
        <f>IF(N279="sníž. přenesená",J279,0)</f>
        <v>0</v>
      </c>
      <c r="BI279" s="247">
        <f>IF(N279="nulová",J279,0)</f>
        <v>0</v>
      </c>
      <c r="BJ279" s="17" t="s">
        <v>79</v>
      </c>
      <c r="BK279" s="247">
        <f>ROUND(I279*H279,2)</f>
        <v>0</v>
      </c>
      <c r="BL279" s="17" t="s">
        <v>79</v>
      </c>
      <c r="BM279" s="246" t="s">
        <v>406</v>
      </c>
    </row>
    <row r="280" spans="1:47" s="2" customFormat="1" ht="12">
      <c r="A280" s="38"/>
      <c r="B280" s="39"/>
      <c r="C280" s="40"/>
      <c r="D280" s="248" t="s">
        <v>133</v>
      </c>
      <c r="E280" s="40"/>
      <c r="F280" s="249" t="s">
        <v>405</v>
      </c>
      <c r="G280" s="40"/>
      <c r="H280" s="40"/>
      <c r="I280" s="144"/>
      <c r="J280" s="40"/>
      <c r="K280" s="40"/>
      <c r="L280" s="44"/>
      <c r="M280" s="250"/>
      <c r="N280" s="251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133</v>
      </c>
      <c r="AU280" s="17" t="s">
        <v>83</v>
      </c>
    </row>
    <row r="281" spans="1:65" s="2" customFormat="1" ht="16.5" customHeight="1">
      <c r="A281" s="38"/>
      <c r="B281" s="39"/>
      <c r="C281" s="235" t="s">
        <v>407</v>
      </c>
      <c r="D281" s="235" t="s">
        <v>127</v>
      </c>
      <c r="E281" s="236" t="s">
        <v>408</v>
      </c>
      <c r="F281" s="237" t="s">
        <v>409</v>
      </c>
      <c r="G281" s="238" t="s">
        <v>269</v>
      </c>
      <c r="H281" s="239">
        <v>1</v>
      </c>
      <c r="I281" s="240"/>
      <c r="J281" s="241">
        <f>ROUND(I281*H281,2)</f>
        <v>0</v>
      </c>
      <c r="K281" s="237" t="s">
        <v>1</v>
      </c>
      <c r="L281" s="44"/>
      <c r="M281" s="242" t="s">
        <v>1</v>
      </c>
      <c r="N281" s="243" t="s">
        <v>39</v>
      </c>
      <c r="O281" s="91"/>
      <c r="P281" s="244">
        <f>O281*H281</f>
        <v>0</v>
      </c>
      <c r="Q281" s="244">
        <v>0</v>
      </c>
      <c r="R281" s="244">
        <f>Q281*H281</f>
        <v>0</v>
      </c>
      <c r="S281" s="244">
        <v>0</v>
      </c>
      <c r="T281" s="24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6" t="s">
        <v>79</v>
      </c>
      <c r="AT281" s="246" t="s">
        <v>127</v>
      </c>
      <c r="AU281" s="246" t="s">
        <v>83</v>
      </c>
      <c r="AY281" s="17" t="s">
        <v>124</v>
      </c>
      <c r="BE281" s="247">
        <f>IF(N281="základní",J281,0)</f>
        <v>0</v>
      </c>
      <c r="BF281" s="247">
        <f>IF(N281="snížená",J281,0)</f>
        <v>0</v>
      </c>
      <c r="BG281" s="247">
        <f>IF(N281="zákl. přenesená",J281,0)</f>
        <v>0</v>
      </c>
      <c r="BH281" s="247">
        <f>IF(N281="sníž. přenesená",J281,0)</f>
        <v>0</v>
      </c>
      <c r="BI281" s="247">
        <f>IF(N281="nulová",J281,0)</f>
        <v>0</v>
      </c>
      <c r="BJ281" s="17" t="s">
        <v>79</v>
      </c>
      <c r="BK281" s="247">
        <f>ROUND(I281*H281,2)</f>
        <v>0</v>
      </c>
      <c r="BL281" s="17" t="s">
        <v>79</v>
      </c>
      <c r="BM281" s="246" t="s">
        <v>410</v>
      </c>
    </row>
    <row r="282" spans="1:47" s="2" customFormat="1" ht="12">
      <c r="A282" s="38"/>
      <c r="B282" s="39"/>
      <c r="C282" s="40"/>
      <c r="D282" s="248" t="s">
        <v>133</v>
      </c>
      <c r="E282" s="40"/>
      <c r="F282" s="249" t="s">
        <v>409</v>
      </c>
      <c r="G282" s="40"/>
      <c r="H282" s="40"/>
      <c r="I282" s="144"/>
      <c r="J282" s="40"/>
      <c r="K282" s="40"/>
      <c r="L282" s="44"/>
      <c r="M282" s="250"/>
      <c r="N282" s="251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133</v>
      </c>
      <c r="AU282" s="17" t="s">
        <v>83</v>
      </c>
    </row>
    <row r="283" spans="1:63" s="12" customFormat="1" ht="25.9" customHeight="1">
      <c r="A283" s="12"/>
      <c r="B283" s="219"/>
      <c r="C283" s="220"/>
      <c r="D283" s="221" t="s">
        <v>73</v>
      </c>
      <c r="E283" s="222" t="s">
        <v>196</v>
      </c>
      <c r="F283" s="222" t="s">
        <v>411</v>
      </c>
      <c r="G283" s="220"/>
      <c r="H283" s="220"/>
      <c r="I283" s="223"/>
      <c r="J283" s="224">
        <f>BK283</f>
        <v>0</v>
      </c>
      <c r="K283" s="220"/>
      <c r="L283" s="225"/>
      <c r="M283" s="226"/>
      <c r="N283" s="227"/>
      <c r="O283" s="227"/>
      <c r="P283" s="228">
        <f>P284+P291</f>
        <v>0</v>
      </c>
      <c r="Q283" s="227"/>
      <c r="R283" s="228">
        <f>R284+R291</f>
        <v>0</v>
      </c>
      <c r="S283" s="227"/>
      <c r="T283" s="229">
        <f>T284+T291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30" t="s">
        <v>150</v>
      </c>
      <c r="AT283" s="231" t="s">
        <v>73</v>
      </c>
      <c r="AU283" s="231" t="s">
        <v>74</v>
      </c>
      <c r="AY283" s="230" t="s">
        <v>124</v>
      </c>
      <c r="BK283" s="232">
        <f>BK284+BK291</f>
        <v>0</v>
      </c>
    </row>
    <row r="284" spans="1:63" s="12" customFormat="1" ht="22.8" customHeight="1">
      <c r="A284" s="12"/>
      <c r="B284" s="219"/>
      <c r="C284" s="220"/>
      <c r="D284" s="221" t="s">
        <v>73</v>
      </c>
      <c r="E284" s="233" t="s">
        <v>412</v>
      </c>
      <c r="F284" s="233" t="s">
        <v>413</v>
      </c>
      <c r="G284" s="220"/>
      <c r="H284" s="220"/>
      <c r="I284" s="223"/>
      <c r="J284" s="234">
        <f>BK284</f>
        <v>0</v>
      </c>
      <c r="K284" s="220"/>
      <c r="L284" s="225"/>
      <c r="M284" s="226"/>
      <c r="N284" s="227"/>
      <c r="O284" s="227"/>
      <c r="P284" s="228">
        <f>SUM(P285:P290)</f>
        <v>0</v>
      </c>
      <c r="Q284" s="227"/>
      <c r="R284" s="228">
        <f>SUM(R285:R290)</f>
        <v>0</v>
      </c>
      <c r="S284" s="227"/>
      <c r="T284" s="229">
        <f>SUM(T285:T290)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30" t="s">
        <v>150</v>
      </c>
      <c r="AT284" s="231" t="s">
        <v>73</v>
      </c>
      <c r="AU284" s="231" t="s">
        <v>79</v>
      </c>
      <c r="AY284" s="230" t="s">
        <v>124</v>
      </c>
      <c r="BK284" s="232">
        <f>SUM(BK285:BK290)</f>
        <v>0</v>
      </c>
    </row>
    <row r="285" spans="1:65" s="2" customFormat="1" ht="16.5" customHeight="1">
      <c r="A285" s="38"/>
      <c r="B285" s="39"/>
      <c r="C285" s="235" t="s">
        <v>414</v>
      </c>
      <c r="D285" s="235" t="s">
        <v>127</v>
      </c>
      <c r="E285" s="236" t="s">
        <v>415</v>
      </c>
      <c r="F285" s="237" t="s">
        <v>416</v>
      </c>
      <c r="G285" s="238" t="s">
        <v>130</v>
      </c>
      <c r="H285" s="239">
        <v>30</v>
      </c>
      <c r="I285" s="240"/>
      <c r="J285" s="241">
        <f>ROUND(I285*H285,2)</f>
        <v>0</v>
      </c>
      <c r="K285" s="237" t="s">
        <v>1</v>
      </c>
      <c r="L285" s="44"/>
      <c r="M285" s="242" t="s">
        <v>1</v>
      </c>
      <c r="N285" s="243" t="s">
        <v>39</v>
      </c>
      <c r="O285" s="91"/>
      <c r="P285" s="244">
        <f>O285*H285</f>
        <v>0</v>
      </c>
      <c r="Q285" s="244">
        <v>0</v>
      </c>
      <c r="R285" s="244">
        <f>Q285*H285</f>
        <v>0</v>
      </c>
      <c r="S285" s="244">
        <v>0</v>
      </c>
      <c r="T285" s="245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6" t="s">
        <v>417</v>
      </c>
      <c r="AT285" s="246" t="s">
        <v>127</v>
      </c>
      <c r="AU285" s="246" t="s">
        <v>83</v>
      </c>
      <c r="AY285" s="17" t="s">
        <v>124</v>
      </c>
      <c r="BE285" s="247">
        <f>IF(N285="základní",J285,0)</f>
        <v>0</v>
      </c>
      <c r="BF285" s="247">
        <f>IF(N285="snížená",J285,0)</f>
        <v>0</v>
      </c>
      <c r="BG285" s="247">
        <f>IF(N285="zákl. přenesená",J285,0)</f>
        <v>0</v>
      </c>
      <c r="BH285" s="247">
        <f>IF(N285="sníž. přenesená",J285,0)</f>
        <v>0</v>
      </c>
      <c r="BI285" s="247">
        <f>IF(N285="nulová",J285,0)</f>
        <v>0</v>
      </c>
      <c r="BJ285" s="17" t="s">
        <v>79</v>
      </c>
      <c r="BK285" s="247">
        <f>ROUND(I285*H285,2)</f>
        <v>0</v>
      </c>
      <c r="BL285" s="17" t="s">
        <v>417</v>
      </c>
      <c r="BM285" s="246" t="s">
        <v>418</v>
      </c>
    </row>
    <row r="286" spans="1:47" s="2" customFormat="1" ht="12">
      <c r="A286" s="38"/>
      <c r="B286" s="39"/>
      <c r="C286" s="40"/>
      <c r="D286" s="248" t="s">
        <v>133</v>
      </c>
      <c r="E286" s="40"/>
      <c r="F286" s="249" t="s">
        <v>416</v>
      </c>
      <c r="G286" s="40"/>
      <c r="H286" s="40"/>
      <c r="I286" s="144"/>
      <c r="J286" s="40"/>
      <c r="K286" s="40"/>
      <c r="L286" s="44"/>
      <c r="M286" s="250"/>
      <c r="N286" s="251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133</v>
      </c>
      <c r="AU286" s="17" t="s">
        <v>83</v>
      </c>
    </row>
    <row r="287" spans="1:65" s="2" customFormat="1" ht="16.5" customHeight="1">
      <c r="A287" s="38"/>
      <c r="B287" s="39"/>
      <c r="C287" s="235" t="s">
        <v>419</v>
      </c>
      <c r="D287" s="235" t="s">
        <v>127</v>
      </c>
      <c r="E287" s="236" t="s">
        <v>420</v>
      </c>
      <c r="F287" s="237" t="s">
        <v>421</v>
      </c>
      <c r="G287" s="238" t="s">
        <v>130</v>
      </c>
      <c r="H287" s="239">
        <v>30</v>
      </c>
      <c r="I287" s="240"/>
      <c r="J287" s="241">
        <f>ROUND(I287*H287,2)</f>
        <v>0</v>
      </c>
      <c r="K287" s="237" t="s">
        <v>1</v>
      </c>
      <c r="L287" s="44"/>
      <c r="M287" s="242" t="s">
        <v>1</v>
      </c>
      <c r="N287" s="243" t="s">
        <v>39</v>
      </c>
      <c r="O287" s="91"/>
      <c r="P287" s="244">
        <f>O287*H287</f>
        <v>0</v>
      </c>
      <c r="Q287" s="244">
        <v>0</v>
      </c>
      <c r="R287" s="244">
        <f>Q287*H287</f>
        <v>0</v>
      </c>
      <c r="S287" s="244">
        <v>0</v>
      </c>
      <c r="T287" s="245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6" t="s">
        <v>417</v>
      </c>
      <c r="AT287" s="246" t="s">
        <v>127</v>
      </c>
      <c r="AU287" s="246" t="s">
        <v>83</v>
      </c>
      <c r="AY287" s="17" t="s">
        <v>124</v>
      </c>
      <c r="BE287" s="247">
        <f>IF(N287="základní",J287,0)</f>
        <v>0</v>
      </c>
      <c r="BF287" s="247">
        <f>IF(N287="snížená",J287,0)</f>
        <v>0</v>
      </c>
      <c r="BG287" s="247">
        <f>IF(N287="zákl. přenesená",J287,0)</f>
        <v>0</v>
      </c>
      <c r="BH287" s="247">
        <f>IF(N287="sníž. přenesená",J287,0)</f>
        <v>0</v>
      </c>
      <c r="BI287" s="247">
        <f>IF(N287="nulová",J287,0)</f>
        <v>0</v>
      </c>
      <c r="BJ287" s="17" t="s">
        <v>79</v>
      </c>
      <c r="BK287" s="247">
        <f>ROUND(I287*H287,2)</f>
        <v>0</v>
      </c>
      <c r="BL287" s="17" t="s">
        <v>417</v>
      </c>
      <c r="BM287" s="246" t="s">
        <v>422</v>
      </c>
    </row>
    <row r="288" spans="1:47" s="2" customFormat="1" ht="12">
      <c r="A288" s="38"/>
      <c r="B288" s="39"/>
      <c r="C288" s="40"/>
      <c r="D288" s="248" t="s">
        <v>133</v>
      </c>
      <c r="E288" s="40"/>
      <c r="F288" s="249" t="s">
        <v>421</v>
      </c>
      <c r="G288" s="40"/>
      <c r="H288" s="40"/>
      <c r="I288" s="144"/>
      <c r="J288" s="40"/>
      <c r="K288" s="40"/>
      <c r="L288" s="44"/>
      <c r="M288" s="250"/>
      <c r="N288" s="251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133</v>
      </c>
      <c r="AU288" s="17" t="s">
        <v>83</v>
      </c>
    </row>
    <row r="289" spans="1:65" s="2" customFormat="1" ht="16.5" customHeight="1">
      <c r="A289" s="38"/>
      <c r="B289" s="39"/>
      <c r="C289" s="235" t="s">
        <v>423</v>
      </c>
      <c r="D289" s="235" t="s">
        <v>127</v>
      </c>
      <c r="E289" s="236" t="s">
        <v>424</v>
      </c>
      <c r="F289" s="237" t="s">
        <v>425</v>
      </c>
      <c r="G289" s="238" t="s">
        <v>130</v>
      </c>
      <c r="H289" s="239">
        <v>90</v>
      </c>
      <c r="I289" s="240"/>
      <c r="J289" s="241">
        <f>ROUND(I289*H289,2)</f>
        <v>0</v>
      </c>
      <c r="K289" s="237" t="s">
        <v>1</v>
      </c>
      <c r="L289" s="44"/>
      <c r="M289" s="242" t="s">
        <v>1</v>
      </c>
      <c r="N289" s="243" t="s">
        <v>39</v>
      </c>
      <c r="O289" s="91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6" t="s">
        <v>417</v>
      </c>
      <c r="AT289" s="246" t="s">
        <v>127</v>
      </c>
      <c r="AU289" s="246" t="s">
        <v>83</v>
      </c>
      <c r="AY289" s="17" t="s">
        <v>124</v>
      </c>
      <c r="BE289" s="247">
        <f>IF(N289="základní",J289,0)</f>
        <v>0</v>
      </c>
      <c r="BF289" s="247">
        <f>IF(N289="snížená",J289,0)</f>
        <v>0</v>
      </c>
      <c r="BG289" s="247">
        <f>IF(N289="zákl. přenesená",J289,0)</f>
        <v>0</v>
      </c>
      <c r="BH289" s="247">
        <f>IF(N289="sníž. přenesená",J289,0)</f>
        <v>0</v>
      </c>
      <c r="BI289" s="247">
        <f>IF(N289="nulová",J289,0)</f>
        <v>0</v>
      </c>
      <c r="BJ289" s="17" t="s">
        <v>79</v>
      </c>
      <c r="BK289" s="247">
        <f>ROUND(I289*H289,2)</f>
        <v>0</v>
      </c>
      <c r="BL289" s="17" t="s">
        <v>417</v>
      </c>
      <c r="BM289" s="246" t="s">
        <v>426</v>
      </c>
    </row>
    <row r="290" spans="1:47" s="2" customFormat="1" ht="12">
      <c r="A290" s="38"/>
      <c r="B290" s="39"/>
      <c r="C290" s="40"/>
      <c r="D290" s="248" t="s">
        <v>133</v>
      </c>
      <c r="E290" s="40"/>
      <c r="F290" s="249" t="s">
        <v>425</v>
      </c>
      <c r="G290" s="40"/>
      <c r="H290" s="40"/>
      <c r="I290" s="144"/>
      <c r="J290" s="40"/>
      <c r="K290" s="40"/>
      <c r="L290" s="44"/>
      <c r="M290" s="250"/>
      <c r="N290" s="251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133</v>
      </c>
      <c r="AU290" s="17" t="s">
        <v>83</v>
      </c>
    </row>
    <row r="291" spans="1:63" s="12" customFormat="1" ht="22.8" customHeight="1">
      <c r="A291" s="12"/>
      <c r="B291" s="219"/>
      <c r="C291" s="220"/>
      <c r="D291" s="221" t="s">
        <v>73</v>
      </c>
      <c r="E291" s="233" t="s">
        <v>427</v>
      </c>
      <c r="F291" s="233" t="s">
        <v>428</v>
      </c>
      <c r="G291" s="220"/>
      <c r="H291" s="220"/>
      <c r="I291" s="223"/>
      <c r="J291" s="234">
        <f>BK291</f>
        <v>0</v>
      </c>
      <c r="K291" s="220"/>
      <c r="L291" s="225"/>
      <c r="M291" s="226"/>
      <c r="N291" s="227"/>
      <c r="O291" s="227"/>
      <c r="P291" s="228">
        <f>SUM(P292:P294)</f>
        <v>0</v>
      </c>
      <c r="Q291" s="227"/>
      <c r="R291" s="228">
        <f>SUM(R292:R294)</f>
        <v>0</v>
      </c>
      <c r="S291" s="227"/>
      <c r="T291" s="229">
        <f>SUM(T292:T294)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30" t="s">
        <v>79</v>
      </c>
      <c r="AT291" s="231" t="s">
        <v>73</v>
      </c>
      <c r="AU291" s="231" t="s">
        <v>79</v>
      </c>
      <c r="AY291" s="230" t="s">
        <v>124</v>
      </c>
      <c r="BK291" s="232">
        <f>SUM(BK292:BK294)</f>
        <v>0</v>
      </c>
    </row>
    <row r="292" spans="1:65" s="2" customFormat="1" ht="21.75" customHeight="1">
      <c r="A292" s="38"/>
      <c r="B292" s="39"/>
      <c r="C292" s="235" t="s">
        <v>429</v>
      </c>
      <c r="D292" s="235" t="s">
        <v>127</v>
      </c>
      <c r="E292" s="236" t="s">
        <v>430</v>
      </c>
      <c r="F292" s="237" t="s">
        <v>431</v>
      </c>
      <c r="G292" s="238" t="s">
        <v>214</v>
      </c>
      <c r="H292" s="239">
        <v>7.809</v>
      </c>
      <c r="I292" s="240"/>
      <c r="J292" s="241">
        <f>ROUND(I292*H292,2)</f>
        <v>0</v>
      </c>
      <c r="K292" s="237" t="s">
        <v>141</v>
      </c>
      <c r="L292" s="44"/>
      <c r="M292" s="242" t="s">
        <v>1</v>
      </c>
      <c r="N292" s="243" t="s">
        <v>39</v>
      </c>
      <c r="O292" s="91"/>
      <c r="P292" s="244">
        <f>O292*H292</f>
        <v>0</v>
      </c>
      <c r="Q292" s="244">
        <v>0</v>
      </c>
      <c r="R292" s="244">
        <f>Q292*H292</f>
        <v>0</v>
      </c>
      <c r="S292" s="244">
        <v>0</v>
      </c>
      <c r="T292" s="245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6" t="s">
        <v>79</v>
      </c>
      <c r="AT292" s="246" t="s">
        <v>127</v>
      </c>
      <c r="AU292" s="246" t="s">
        <v>83</v>
      </c>
      <c r="AY292" s="17" t="s">
        <v>124</v>
      </c>
      <c r="BE292" s="247">
        <f>IF(N292="základní",J292,0)</f>
        <v>0</v>
      </c>
      <c r="BF292" s="247">
        <f>IF(N292="snížená",J292,0)</f>
        <v>0</v>
      </c>
      <c r="BG292" s="247">
        <f>IF(N292="zákl. přenesená",J292,0)</f>
        <v>0</v>
      </c>
      <c r="BH292" s="247">
        <f>IF(N292="sníž. přenesená",J292,0)</f>
        <v>0</v>
      </c>
      <c r="BI292" s="247">
        <f>IF(N292="nulová",J292,0)</f>
        <v>0</v>
      </c>
      <c r="BJ292" s="17" t="s">
        <v>79</v>
      </c>
      <c r="BK292" s="247">
        <f>ROUND(I292*H292,2)</f>
        <v>0</v>
      </c>
      <c r="BL292" s="17" t="s">
        <v>79</v>
      </c>
      <c r="BM292" s="246" t="s">
        <v>432</v>
      </c>
    </row>
    <row r="293" spans="1:47" s="2" customFormat="1" ht="12">
      <c r="A293" s="38"/>
      <c r="B293" s="39"/>
      <c r="C293" s="40"/>
      <c r="D293" s="248" t="s">
        <v>133</v>
      </c>
      <c r="E293" s="40"/>
      <c r="F293" s="249" t="s">
        <v>433</v>
      </c>
      <c r="G293" s="40"/>
      <c r="H293" s="40"/>
      <c r="I293" s="144"/>
      <c r="J293" s="40"/>
      <c r="K293" s="40"/>
      <c r="L293" s="44"/>
      <c r="M293" s="250"/>
      <c r="N293" s="251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133</v>
      </c>
      <c r="AU293" s="17" t="s">
        <v>83</v>
      </c>
    </row>
    <row r="294" spans="1:47" s="2" customFormat="1" ht="12">
      <c r="A294" s="38"/>
      <c r="B294" s="39"/>
      <c r="C294" s="40"/>
      <c r="D294" s="248" t="s">
        <v>156</v>
      </c>
      <c r="E294" s="40"/>
      <c r="F294" s="284" t="s">
        <v>434</v>
      </c>
      <c r="G294" s="40"/>
      <c r="H294" s="40"/>
      <c r="I294" s="144"/>
      <c r="J294" s="40"/>
      <c r="K294" s="40"/>
      <c r="L294" s="44"/>
      <c r="M294" s="295"/>
      <c r="N294" s="296"/>
      <c r="O294" s="297"/>
      <c r="P294" s="297"/>
      <c r="Q294" s="297"/>
      <c r="R294" s="297"/>
      <c r="S294" s="297"/>
      <c r="T294" s="29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156</v>
      </c>
      <c r="AU294" s="17" t="s">
        <v>83</v>
      </c>
    </row>
    <row r="295" spans="1:31" s="2" customFormat="1" ht="6.95" customHeight="1">
      <c r="A295" s="38"/>
      <c r="B295" s="66"/>
      <c r="C295" s="67"/>
      <c r="D295" s="67"/>
      <c r="E295" s="67"/>
      <c r="F295" s="67"/>
      <c r="G295" s="67"/>
      <c r="H295" s="67"/>
      <c r="I295" s="183"/>
      <c r="J295" s="67"/>
      <c r="K295" s="67"/>
      <c r="L295" s="44"/>
      <c r="M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</row>
  </sheetData>
  <sheetProtection password="CC35" sheet="1" objects="1" scenarios="1" formatColumns="0" formatRows="0" autoFilter="0"/>
  <autoFilter ref="C128:K294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pans="2:46" s="1" customFormat="1" ht="24.95" customHeight="1">
      <c r="B4" s="20"/>
      <c r="D4" s="140" t="s">
        <v>88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Rekonstrukce dosazovací nádrže ČOV Kostelec nad Orlicí 1 ETAPA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89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435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11. 2. 2020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26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33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34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36</v>
      </c>
      <c r="G32" s="38"/>
      <c r="H32" s="38"/>
      <c r="I32" s="159" t="s">
        <v>35</v>
      </c>
      <c r="J32" s="158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38</v>
      </c>
      <c r="E33" s="142" t="s">
        <v>39</v>
      </c>
      <c r="F33" s="161">
        <f>ROUND((SUM(BE121:BE138)),2)</f>
        <v>0</v>
      </c>
      <c r="G33" s="38"/>
      <c r="H33" s="38"/>
      <c r="I33" s="162">
        <v>0.21</v>
      </c>
      <c r="J33" s="161">
        <f>ROUND(((SUM(BE121:BE138))*I33),2)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40</v>
      </c>
      <c r="F34" s="161">
        <f>ROUND((SUM(BF121:BF138)),2)</f>
        <v>0</v>
      </c>
      <c r="G34" s="38"/>
      <c r="H34" s="38"/>
      <c r="I34" s="162">
        <v>0.15</v>
      </c>
      <c r="J34" s="161">
        <f>ROUND(((SUM(BF121:BF138))*I34),2)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41</v>
      </c>
      <c r="F35" s="161">
        <f>ROUND((SUM(BG121:BG138)),2)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42</v>
      </c>
      <c r="F36" s="161">
        <f>ROUND((SUM(BH121:BH138)),2)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43</v>
      </c>
      <c r="F37" s="161">
        <f>ROUND((SUM(BI121:BI138)),2)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51</v>
      </c>
      <c r="E65" s="179"/>
      <c r="F65" s="179"/>
      <c r="G65" s="171" t="s">
        <v>52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Rekonstrukce dosazovací nádrže ČOV Kostelec nad Orlicí 1 ETAPA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1VRN - Vedlejší rozpočtové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Kostelec nad Orlicí</v>
      </c>
      <c r="G89" s="40"/>
      <c r="H89" s="40"/>
      <c r="I89" s="147" t="s">
        <v>22</v>
      </c>
      <c r="J89" s="79" t="str">
        <f>IF(J12="","",J12)</f>
        <v>11. 2. 2020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92</v>
      </c>
      <c r="D94" s="189"/>
      <c r="E94" s="189"/>
      <c r="F94" s="189"/>
      <c r="G94" s="189"/>
      <c r="H94" s="189"/>
      <c r="I94" s="190"/>
      <c r="J94" s="191" t="s">
        <v>93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94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pans="1:31" s="9" customFormat="1" ht="24.95" customHeight="1">
      <c r="A97" s="9"/>
      <c r="B97" s="193"/>
      <c r="C97" s="194"/>
      <c r="D97" s="195" t="s">
        <v>436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437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438</v>
      </c>
      <c r="E99" s="203"/>
      <c r="F99" s="203"/>
      <c r="G99" s="203"/>
      <c r="H99" s="203"/>
      <c r="I99" s="204"/>
      <c r="J99" s="205">
        <f>J126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439</v>
      </c>
      <c r="E100" s="203"/>
      <c r="F100" s="203"/>
      <c r="G100" s="203"/>
      <c r="H100" s="203"/>
      <c r="I100" s="204"/>
      <c r="J100" s="205">
        <f>J129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440</v>
      </c>
      <c r="E101" s="203"/>
      <c r="F101" s="203"/>
      <c r="G101" s="203"/>
      <c r="H101" s="203"/>
      <c r="I101" s="204"/>
      <c r="J101" s="205">
        <f>J136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109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7" t="str">
        <f>E7</f>
        <v>Rekonstrukce dosazovací nádrže ČOV Kostelec nad Orlicí 1 ETAPA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89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1VRN - Vedlejší rozpočtové náklady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Kostelec nad Orlicí</v>
      </c>
      <c r="G115" s="40"/>
      <c r="H115" s="40"/>
      <c r="I115" s="147" t="s">
        <v>22</v>
      </c>
      <c r="J115" s="79" t="str">
        <f>IF(J12="","",J12)</f>
        <v>11. 2. 2020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147" t="s">
        <v>30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147" t="s">
        <v>32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110</v>
      </c>
      <c r="D120" s="210" t="s">
        <v>59</v>
      </c>
      <c r="E120" s="210" t="s">
        <v>55</v>
      </c>
      <c r="F120" s="210" t="s">
        <v>56</v>
      </c>
      <c r="G120" s="210" t="s">
        <v>111</v>
      </c>
      <c r="H120" s="210" t="s">
        <v>112</v>
      </c>
      <c r="I120" s="211" t="s">
        <v>113</v>
      </c>
      <c r="J120" s="210" t="s">
        <v>93</v>
      </c>
      <c r="K120" s="212" t="s">
        <v>114</v>
      </c>
      <c r="L120" s="213"/>
      <c r="M120" s="100" t="s">
        <v>1</v>
      </c>
      <c r="N120" s="101" t="s">
        <v>38</v>
      </c>
      <c r="O120" s="101" t="s">
        <v>115</v>
      </c>
      <c r="P120" s="101" t="s">
        <v>116</v>
      </c>
      <c r="Q120" s="101" t="s">
        <v>117</v>
      </c>
      <c r="R120" s="101" t="s">
        <v>118</v>
      </c>
      <c r="S120" s="101" t="s">
        <v>119</v>
      </c>
      <c r="T120" s="102" t="s">
        <v>120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121</v>
      </c>
      <c r="D121" s="40"/>
      <c r="E121" s="40"/>
      <c r="F121" s="40"/>
      <c r="G121" s="40"/>
      <c r="H121" s="40"/>
      <c r="I121" s="144"/>
      <c r="J121" s="214">
        <f>BK121</f>
        <v>0</v>
      </c>
      <c r="K121" s="40"/>
      <c r="L121" s="44"/>
      <c r="M121" s="103"/>
      <c r="N121" s="215"/>
      <c r="O121" s="104"/>
      <c r="P121" s="216">
        <f>P122</f>
        <v>0</v>
      </c>
      <c r="Q121" s="104"/>
      <c r="R121" s="216">
        <f>R122</f>
        <v>15000</v>
      </c>
      <c r="S121" s="104"/>
      <c r="T121" s="217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73</v>
      </c>
      <c r="AU121" s="17" t="s">
        <v>95</v>
      </c>
      <c r="BK121" s="218">
        <f>BK122</f>
        <v>0</v>
      </c>
    </row>
    <row r="122" spans="1:63" s="12" customFormat="1" ht="25.9" customHeight="1">
      <c r="A122" s="12"/>
      <c r="B122" s="219"/>
      <c r="C122" s="220"/>
      <c r="D122" s="221" t="s">
        <v>73</v>
      </c>
      <c r="E122" s="222" t="s">
        <v>441</v>
      </c>
      <c r="F122" s="222" t="s">
        <v>85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P123+P126+P129+P136</f>
        <v>0</v>
      </c>
      <c r="Q122" s="227"/>
      <c r="R122" s="228">
        <f>R123+R126+R129+R136</f>
        <v>15000</v>
      </c>
      <c r="S122" s="227"/>
      <c r="T122" s="229">
        <f>T123+T126+T129+T136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167</v>
      </c>
      <c r="AT122" s="231" t="s">
        <v>73</v>
      </c>
      <c r="AU122" s="231" t="s">
        <v>74</v>
      </c>
      <c r="AY122" s="230" t="s">
        <v>124</v>
      </c>
      <c r="BK122" s="232">
        <f>BK123+BK126+BK129+BK136</f>
        <v>0</v>
      </c>
    </row>
    <row r="123" spans="1:63" s="12" customFormat="1" ht="22.8" customHeight="1">
      <c r="A123" s="12"/>
      <c r="B123" s="219"/>
      <c r="C123" s="220"/>
      <c r="D123" s="221" t="s">
        <v>73</v>
      </c>
      <c r="E123" s="233" t="s">
        <v>442</v>
      </c>
      <c r="F123" s="233" t="s">
        <v>443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SUM(P124:P125)</f>
        <v>0</v>
      </c>
      <c r="Q123" s="227"/>
      <c r="R123" s="228">
        <f>SUM(R124:R125)</f>
        <v>0</v>
      </c>
      <c r="S123" s="227"/>
      <c r="T123" s="229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167</v>
      </c>
      <c r="AT123" s="231" t="s">
        <v>73</v>
      </c>
      <c r="AU123" s="231" t="s">
        <v>79</v>
      </c>
      <c r="AY123" s="230" t="s">
        <v>124</v>
      </c>
      <c r="BK123" s="232">
        <f>SUM(BK124:BK125)</f>
        <v>0</v>
      </c>
    </row>
    <row r="124" spans="1:65" s="2" customFormat="1" ht="16.5" customHeight="1">
      <c r="A124" s="38"/>
      <c r="B124" s="39"/>
      <c r="C124" s="235" t="s">
        <v>79</v>
      </c>
      <c r="D124" s="235" t="s">
        <v>127</v>
      </c>
      <c r="E124" s="236" t="s">
        <v>444</v>
      </c>
      <c r="F124" s="237" t="s">
        <v>443</v>
      </c>
      <c r="G124" s="238" t="s">
        <v>269</v>
      </c>
      <c r="H124" s="239">
        <v>1</v>
      </c>
      <c r="I124" s="240"/>
      <c r="J124" s="241">
        <f>ROUND(I124*H124,2)</f>
        <v>0</v>
      </c>
      <c r="K124" s="237" t="s">
        <v>141</v>
      </c>
      <c r="L124" s="44"/>
      <c r="M124" s="242" t="s">
        <v>1</v>
      </c>
      <c r="N124" s="243" t="s">
        <v>39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445</v>
      </c>
      <c r="AT124" s="246" t="s">
        <v>127</v>
      </c>
      <c r="AU124" s="246" t="s">
        <v>83</v>
      </c>
      <c r="AY124" s="17" t="s">
        <v>124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79</v>
      </c>
      <c r="BK124" s="247">
        <f>ROUND(I124*H124,2)</f>
        <v>0</v>
      </c>
      <c r="BL124" s="17" t="s">
        <v>445</v>
      </c>
      <c r="BM124" s="246" t="s">
        <v>446</v>
      </c>
    </row>
    <row r="125" spans="1:47" s="2" customFormat="1" ht="12">
      <c r="A125" s="38"/>
      <c r="B125" s="39"/>
      <c r="C125" s="40"/>
      <c r="D125" s="248" t="s">
        <v>133</v>
      </c>
      <c r="E125" s="40"/>
      <c r="F125" s="249" t="s">
        <v>443</v>
      </c>
      <c r="G125" s="40"/>
      <c r="H125" s="40"/>
      <c r="I125" s="144"/>
      <c r="J125" s="40"/>
      <c r="K125" s="40"/>
      <c r="L125" s="44"/>
      <c r="M125" s="250"/>
      <c r="N125" s="251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133</v>
      </c>
      <c r="AU125" s="17" t="s">
        <v>83</v>
      </c>
    </row>
    <row r="126" spans="1:63" s="12" customFormat="1" ht="22.8" customHeight="1">
      <c r="A126" s="12"/>
      <c r="B126" s="219"/>
      <c r="C126" s="220"/>
      <c r="D126" s="221" t="s">
        <v>73</v>
      </c>
      <c r="E126" s="233" t="s">
        <v>447</v>
      </c>
      <c r="F126" s="233" t="s">
        <v>448</v>
      </c>
      <c r="G126" s="220"/>
      <c r="H126" s="220"/>
      <c r="I126" s="223"/>
      <c r="J126" s="234">
        <f>BK126</f>
        <v>0</v>
      </c>
      <c r="K126" s="220"/>
      <c r="L126" s="225"/>
      <c r="M126" s="226"/>
      <c r="N126" s="227"/>
      <c r="O126" s="227"/>
      <c r="P126" s="228">
        <f>SUM(P127:P128)</f>
        <v>0</v>
      </c>
      <c r="Q126" s="227"/>
      <c r="R126" s="228">
        <f>SUM(R127:R128)</f>
        <v>0</v>
      </c>
      <c r="S126" s="227"/>
      <c r="T126" s="229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167</v>
      </c>
      <c r="AT126" s="231" t="s">
        <v>73</v>
      </c>
      <c r="AU126" s="231" t="s">
        <v>79</v>
      </c>
      <c r="AY126" s="230" t="s">
        <v>124</v>
      </c>
      <c r="BK126" s="232">
        <f>SUM(BK127:BK128)</f>
        <v>0</v>
      </c>
    </row>
    <row r="127" spans="1:65" s="2" customFormat="1" ht="44.25" customHeight="1">
      <c r="A127" s="38"/>
      <c r="B127" s="39"/>
      <c r="C127" s="235" t="s">
        <v>83</v>
      </c>
      <c r="D127" s="235" t="s">
        <v>127</v>
      </c>
      <c r="E127" s="236" t="s">
        <v>449</v>
      </c>
      <c r="F127" s="237" t="s">
        <v>450</v>
      </c>
      <c r="G127" s="238" t="s">
        <v>451</v>
      </c>
      <c r="H127" s="239">
        <v>1</v>
      </c>
      <c r="I127" s="240"/>
      <c r="J127" s="241">
        <f>ROUND(I127*H127,2)</f>
        <v>0</v>
      </c>
      <c r="K127" s="237" t="s">
        <v>1</v>
      </c>
      <c r="L127" s="44"/>
      <c r="M127" s="242" t="s">
        <v>1</v>
      </c>
      <c r="N127" s="243" t="s">
        <v>39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445</v>
      </c>
      <c r="AT127" s="246" t="s">
        <v>127</v>
      </c>
      <c r="AU127" s="246" t="s">
        <v>83</v>
      </c>
      <c r="AY127" s="17" t="s">
        <v>124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79</v>
      </c>
      <c r="BK127" s="247">
        <f>ROUND(I127*H127,2)</f>
        <v>0</v>
      </c>
      <c r="BL127" s="17" t="s">
        <v>445</v>
      </c>
      <c r="BM127" s="246" t="s">
        <v>452</v>
      </c>
    </row>
    <row r="128" spans="1:47" s="2" customFormat="1" ht="12">
      <c r="A128" s="38"/>
      <c r="B128" s="39"/>
      <c r="C128" s="40"/>
      <c r="D128" s="248" t="s">
        <v>133</v>
      </c>
      <c r="E128" s="40"/>
      <c r="F128" s="249" t="s">
        <v>450</v>
      </c>
      <c r="G128" s="40"/>
      <c r="H128" s="40"/>
      <c r="I128" s="144"/>
      <c r="J128" s="40"/>
      <c r="K128" s="40"/>
      <c r="L128" s="44"/>
      <c r="M128" s="250"/>
      <c r="N128" s="251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133</v>
      </c>
      <c r="AU128" s="17" t="s">
        <v>83</v>
      </c>
    </row>
    <row r="129" spans="1:63" s="12" customFormat="1" ht="22.8" customHeight="1">
      <c r="A129" s="12"/>
      <c r="B129" s="219"/>
      <c r="C129" s="220"/>
      <c r="D129" s="221" t="s">
        <v>73</v>
      </c>
      <c r="E129" s="233" t="s">
        <v>453</v>
      </c>
      <c r="F129" s="233" t="s">
        <v>454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SUM(P130:P135)</f>
        <v>0</v>
      </c>
      <c r="Q129" s="227"/>
      <c r="R129" s="228">
        <f>SUM(R130:R135)</f>
        <v>15000</v>
      </c>
      <c r="S129" s="227"/>
      <c r="T129" s="229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167</v>
      </c>
      <c r="AT129" s="231" t="s">
        <v>73</v>
      </c>
      <c r="AU129" s="231" t="s">
        <v>79</v>
      </c>
      <c r="AY129" s="230" t="s">
        <v>124</v>
      </c>
      <c r="BK129" s="232">
        <f>SUM(BK130:BK135)</f>
        <v>0</v>
      </c>
    </row>
    <row r="130" spans="1:65" s="2" customFormat="1" ht="16.5" customHeight="1">
      <c r="A130" s="38"/>
      <c r="B130" s="39"/>
      <c r="C130" s="235" t="s">
        <v>150</v>
      </c>
      <c r="D130" s="235" t="s">
        <v>127</v>
      </c>
      <c r="E130" s="236" t="s">
        <v>455</v>
      </c>
      <c r="F130" s="237" t="s">
        <v>456</v>
      </c>
      <c r="G130" s="238" t="s">
        <v>269</v>
      </c>
      <c r="H130" s="239">
        <v>1</v>
      </c>
      <c r="I130" s="240"/>
      <c r="J130" s="241">
        <f>ROUND(I130*H130,2)</f>
        <v>0</v>
      </c>
      <c r="K130" s="237" t="s">
        <v>141</v>
      </c>
      <c r="L130" s="44"/>
      <c r="M130" s="242" t="s">
        <v>1</v>
      </c>
      <c r="N130" s="243" t="s">
        <v>39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445</v>
      </c>
      <c r="AT130" s="246" t="s">
        <v>127</v>
      </c>
      <c r="AU130" s="246" t="s">
        <v>83</v>
      </c>
      <c r="AY130" s="17" t="s">
        <v>124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79</v>
      </c>
      <c r="BK130" s="247">
        <f>ROUND(I130*H130,2)</f>
        <v>0</v>
      </c>
      <c r="BL130" s="17" t="s">
        <v>445</v>
      </c>
      <c r="BM130" s="246" t="s">
        <v>457</v>
      </c>
    </row>
    <row r="131" spans="1:47" s="2" customFormat="1" ht="12">
      <c r="A131" s="38"/>
      <c r="B131" s="39"/>
      <c r="C131" s="40"/>
      <c r="D131" s="248" t="s">
        <v>133</v>
      </c>
      <c r="E131" s="40"/>
      <c r="F131" s="249" t="s">
        <v>458</v>
      </c>
      <c r="G131" s="40"/>
      <c r="H131" s="40"/>
      <c r="I131" s="144"/>
      <c r="J131" s="40"/>
      <c r="K131" s="40"/>
      <c r="L131" s="44"/>
      <c r="M131" s="250"/>
      <c r="N131" s="25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83</v>
      </c>
    </row>
    <row r="132" spans="1:65" s="2" customFormat="1" ht="16.5" customHeight="1">
      <c r="A132" s="38"/>
      <c r="B132" s="39"/>
      <c r="C132" s="235" t="s">
        <v>131</v>
      </c>
      <c r="D132" s="235" t="s">
        <v>127</v>
      </c>
      <c r="E132" s="236" t="s">
        <v>459</v>
      </c>
      <c r="F132" s="237" t="s">
        <v>460</v>
      </c>
      <c r="G132" s="238" t="s">
        <v>269</v>
      </c>
      <c r="H132" s="239">
        <v>1</v>
      </c>
      <c r="I132" s="240"/>
      <c r="J132" s="241">
        <f>ROUND(I132*H132,2)</f>
        <v>0</v>
      </c>
      <c r="K132" s="237" t="s">
        <v>141</v>
      </c>
      <c r="L132" s="44"/>
      <c r="M132" s="242" t="s">
        <v>1</v>
      </c>
      <c r="N132" s="243" t="s">
        <v>39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445</v>
      </c>
      <c r="AT132" s="246" t="s">
        <v>127</v>
      </c>
      <c r="AU132" s="246" t="s">
        <v>83</v>
      </c>
      <c r="AY132" s="17" t="s">
        <v>124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79</v>
      </c>
      <c r="BK132" s="247">
        <f>ROUND(I132*H132,2)</f>
        <v>0</v>
      </c>
      <c r="BL132" s="17" t="s">
        <v>445</v>
      </c>
      <c r="BM132" s="246" t="s">
        <v>461</v>
      </c>
    </row>
    <row r="133" spans="1:47" s="2" customFormat="1" ht="12">
      <c r="A133" s="38"/>
      <c r="B133" s="39"/>
      <c r="C133" s="40"/>
      <c r="D133" s="248" t="s">
        <v>133</v>
      </c>
      <c r="E133" s="40"/>
      <c r="F133" s="249" t="s">
        <v>460</v>
      </c>
      <c r="G133" s="40"/>
      <c r="H133" s="40"/>
      <c r="I133" s="144"/>
      <c r="J133" s="40"/>
      <c r="K133" s="40"/>
      <c r="L133" s="44"/>
      <c r="M133" s="250"/>
      <c r="N133" s="25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83</v>
      </c>
    </row>
    <row r="134" spans="1:65" s="2" customFormat="1" ht="16.5" customHeight="1">
      <c r="A134" s="38"/>
      <c r="B134" s="39"/>
      <c r="C134" s="235" t="s">
        <v>167</v>
      </c>
      <c r="D134" s="235" t="s">
        <v>127</v>
      </c>
      <c r="E134" s="236" t="s">
        <v>462</v>
      </c>
      <c r="F134" s="237" t="s">
        <v>463</v>
      </c>
      <c r="G134" s="238" t="s">
        <v>269</v>
      </c>
      <c r="H134" s="239">
        <v>1</v>
      </c>
      <c r="I134" s="240"/>
      <c r="J134" s="241">
        <f>ROUND(I134*H134,2)</f>
        <v>0</v>
      </c>
      <c r="K134" s="237" t="s">
        <v>1</v>
      </c>
      <c r="L134" s="44"/>
      <c r="M134" s="242" t="s">
        <v>1</v>
      </c>
      <c r="N134" s="243" t="s">
        <v>39</v>
      </c>
      <c r="O134" s="91"/>
      <c r="P134" s="244">
        <f>O134*H134</f>
        <v>0</v>
      </c>
      <c r="Q134" s="244">
        <v>15000</v>
      </c>
      <c r="R134" s="244">
        <f>Q134*H134</f>
        <v>15000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131</v>
      </c>
      <c r="AT134" s="246" t="s">
        <v>127</v>
      </c>
      <c r="AU134" s="246" t="s">
        <v>83</v>
      </c>
      <c r="AY134" s="17" t="s">
        <v>124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79</v>
      </c>
      <c r="BK134" s="247">
        <f>ROUND(I134*H134,2)</f>
        <v>0</v>
      </c>
      <c r="BL134" s="17" t="s">
        <v>131</v>
      </c>
      <c r="BM134" s="246" t="s">
        <v>464</v>
      </c>
    </row>
    <row r="135" spans="1:47" s="2" customFormat="1" ht="12">
      <c r="A135" s="38"/>
      <c r="B135" s="39"/>
      <c r="C135" s="40"/>
      <c r="D135" s="248" t="s">
        <v>133</v>
      </c>
      <c r="E135" s="40"/>
      <c r="F135" s="249" t="s">
        <v>463</v>
      </c>
      <c r="G135" s="40"/>
      <c r="H135" s="40"/>
      <c r="I135" s="144"/>
      <c r="J135" s="40"/>
      <c r="K135" s="40"/>
      <c r="L135" s="44"/>
      <c r="M135" s="250"/>
      <c r="N135" s="25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83</v>
      </c>
    </row>
    <row r="136" spans="1:63" s="12" customFormat="1" ht="22.8" customHeight="1">
      <c r="A136" s="12"/>
      <c r="B136" s="219"/>
      <c r="C136" s="220"/>
      <c r="D136" s="221" t="s">
        <v>73</v>
      </c>
      <c r="E136" s="233" t="s">
        <v>465</v>
      </c>
      <c r="F136" s="233" t="s">
        <v>466</v>
      </c>
      <c r="G136" s="220"/>
      <c r="H136" s="220"/>
      <c r="I136" s="223"/>
      <c r="J136" s="234">
        <f>BK136</f>
        <v>0</v>
      </c>
      <c r="K136" s="220"/>
      <c r="L136" s="225"/>
      <c r="M136" s="226"/>
      <c r="N136" s="227"/>
      <c r="O136" s="227"/>
      <c r="P136" s="228">
        <f>SUM(P137:P138)</f>
        <v>0</v>
      </c>
      <c r="Q136" s="227"/>
      <c r="R136" s="228">
        <f>SUM(R137:R138)</f>
        <v>0</v>
      </c>
      <c r="S136" s="227"/>
      <c r="T136" s="229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167</v>
      </c>
      <c r="AT136" s="231" t="s">
        <v>73</v>
      </c>
      <c r="AU136" s="231" t="s">
        <v>79</v>
      </c>
      <c r="AY136" s="230" t="s">
        <v>124</v>
      </c>
      <c r="BK136" s="232">
        <f>SUM(BK137:BK138)</f>
        <v>0</v>
      </c>
    </row>
    <row r="137" spans="1:65" s="2" customFormat="1" ht="16.5" customHeight="1">
      <c r="A137" s="38"/>
      <c r="B137" s="39"/>
      <c r="C137" s="235" t="s">
        <v>136</v>
      </c>
      <c r="D137" s="235" t="s">
        <v>127</v>
      </c>
      <c r="E137" s="236" t="s">
        <v>467</v>
      </c>
      <c r="F137" s="237" t="s">
        <v>468</v>
      </c>
      <c r="G137" s="238" t="s">
        <v>269</v>
      </c>
      <c r="H137" s="239">
        <v>1</v>
      </c>
      <c r="I137" s="240"/>
      <c r="J137" s="241">
        <f>ROUND(I137*H137,2)</f>
        <v>0</v>
      </c>
      <c r="K137" s="237" t="s">
        <v>141</v>
      </c>
      <c r="L137" s="44"/>
      <c r="M137" s="242" t="s">
        <v>1</v>
      </c>
      <c r="N137" s="243" t="s">
        <v>39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445</v>
      </c>
      <c r="AT137" s="246" t="s">
        <v>127</v>
      </c>
      <c r="AU137" s="246" t="s">
        <v>83</v>
      </c>
      <c r="AY137" s="17" t="s">
        <v>124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79</v>
      </c>
      <c r="BK137" s="247">
        <f>ROUND(I137*H137,2)</f>
        <v>0</v>
      </c>
      <c r="BL137" s="17" t="s">
        <v>445</v>
      </c>
      <c r="BM137" s="246" t="s">
        <v>469</v>
      </c>
    </row>
    <row r="138" spans="1:47" s="2" customFormat="1" ht="12">
      <c r="A138" s="38"/>
      <c r="B138" s="39"/>
      <c r="C138" s="40"/>
      <c r="D138" s="248" t="s">
        <v>133</v>
      </c>
      <c r="E138" s="40"/>
      <c r="F138" s="249" t="s">
        <v>470</v>
      </c>
      <c r="G138" s="40"/>
      <c r="H138" s="40"/>
      <c r="I138" s="144"/>
      <c r="J138" s="40"/>
      <c r="K138" s="40"/>
      <c r="L138" s="44"/>
      <c r="M138" s="295"/>
      <c r="N138" s="296"/>
      <c r="O138" s="297"/>
      <c r="P138" s="297"/>
      <c r="Q138" s="297"/>
      <c r="R138" s="297"/>
      <c r="S138" s="297"/>
      <c r="T138" s="29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133</v>
      </c>
      <c r="AU138" s="17" t="s">
        <v>83</v>
      </c>
    </row>
    <row r="139" spans="1:31" s="2" customFormat="1" ht="6.95" customHeight="1">
      <c r="A139" s="38"/>
      <c r="B139" s="66"/>
      <c r="C139" s="67"/>
      <c r="D139" s="67"/>
      <c r="E139" s="67"/>
      <c r="F139" s="67"/>
      <c r="G139" s="67"/>
      <c r="H139" s="67"/>
      <c r="I139" s="183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120:K13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MARTINVYSKOVSKY\Akvopro</dc:creator>
  <cp:keywords/>
  <dc:description/>
  <cp:lastModifiedBy>MARTINVYSKOVSKY\Akvopro</cp:lastModifiedBy>
  <dcterms:created xsi:type="dcterms:W3CDTF">2020-03-02T13:28:24Z</dcterms:created>
  <dcterms:modified xsi:type="dcterms:W3CDTF">2020-03-02T13:28:28Z</dcterms:modified>
  <cp:category/>
  <cp:version/>
  <cp:contentType/>
  <cp:contentStatus/>
</cp:coreProperties>
</file>