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/>
  <mc:AlternateContent xmlns:mc="http://schemas.openxmlformats.org/markup-compatibility/2006">
    <mc:Choice Requires="x15">
      <x15ac:absPath xmlns:x15ac="http://schemas.microsoft.com/office/spreadsheetml/2010/11/ac" url="\\fs\users\HOME\enovotna\Documents\NOVOTNÁ\STRADINSKÁ ulice 2020\"/>
    </mc:Choice>
  </mc:AlternateContent>
  <xr:revisionPtr revIDLastSave="0" documentId="8_{61246CC4-5A9C-47FD-BBDD-242F0E6B3061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Rekapitulace stavby" sheetId="1" r:id="rId1"/>
    <sheet name="1 - stavební část" sheetId="2" r:id="rId2"/>
    <sheet name="2 - veřejné osvětlení" sheetId="3" r:id="rId3"/>
    <sheet name="3 - vodovod řad B" sheetId="4" r:id="rId4"/>
    <sheet name="4 - kanalizace stoka B" sheetId="5" r:id="rId5"/>
    <sheet name="5 - VRN " sheetId="6" r:id="rId6"/>
  </sheets>
  <definedNames>
    <definedName name="_xlnm._FilterDatabase" localSheetId="1" hidden="1">'1 - stavební část'!$C$85:$K$290</definedName>
    <definedName name="_xlnm._FilterDatabase" localSheetId="2" hidden="1">'2 - veřejné osvětlení'!$C$80:$K$84</definedName>
    <definedName name="_xlnm._FilterDatabase" localSheetId="3" hidden="1">'3 - vodovod řad B'!$C$80:$K$84</definedName>
    <definedName name="_xlnm._FilterDatabase" localSheetId="4" hidden="1">'4 - kanalizace stoka B'!$C$80:$K$84</definedName>
    <definedName name="_xlnm._FilterDatabase" localSheetId="5" hidden="1">'5 - VRN '!$C$80:$K$91</definedName>
    <definedName name="_xlnm.Print_Titles" localSheetId="1">'1 - stavební část'!$85:$85</definedName>
    <definedName name="_xlnm.Print_Titles" localSheetId="2">'2 - veřejné osvětlení'!$80:$80</definedName>
    <definedName name="_xlnm.Print_Titles" localSheetId="3">'3 - vodovod řad B'!$80:$80</definedName>
    <definedName name="_xlnm.Print_Titles" localSheetId="4">'4 - kanalizace stoka B'!$80:$80</definedName>
    <definedName name="_xlnm.Print_Titles" localSheetId="5">'5 - VRN '!$80:$80</definedName>
    <definedName name="_xlnm.Print_Titles" localSheetId="0">'Rekapitulace stavby'!$52:$52</definedName>
    <definedName name="_xlnm.Print_Area" localSheetId="1">'1 - stavební část'!$C$4:$J$39,'1 - stavební část'!$C$45:$J$67,'1 - stavební část'!$C$73:$K$290</definedName>
    <definedName name="_xlnm.Print_Area" localSheetId="2">'2 - veřejné osvětlení'!$C$4:$J$39,'2 - veřejné osvětlení'!$C$45:$J$62,'2 - veřejné osvětlení'!$C$68:$K$84</definedName>
    <definedName name="_xlnm.Print_Area" localSheetId="3">'3 - vodovod řad B'!$C$4:$J$39,'3 - vodovod řad B'!$C$45:$J$62,'3 - vodovod řad B'!$C$68:$K$84</definedName>
    <definedName name="_xlnm.Print_Area" localSheetId="4">'4 - kanalizace stoka B'!$C$4:$J$39,'4 - kanalizace stoka B'!$C$45:$J$62,'4 - kanalizace stoka B'!$C$68:$K$84</definedName>
    <definedName name="_xlnm.Print_Area" localSheetId="5">'5 - VRN '!$C$4:$J$39,'5 - VRN '!$C$45:$J$62,'5 - VRN '!$C$68:$K$91</definedName>
    <definedName name="_xlnm.Print_Area" localSheetId="0">'Rekapitulace stavby'!$D$4:$AO$36,'Rekapitulace stavby'!$C$42:$AQ$60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37" i="6" l="1"/>
  <c r="J36" i="6"/>
  <c r="AY59" i="1"/>
  <c r="J35" i="6"/>
  <c r="AX59" i="1"/>
  <c r="BI91" i="6"/>
  <c r="BH91" i="6"/>
  <c r="BG91" i="6"/>
  <c r="BF91" i="6"/>
  <c r="T91" i="6"/>
  <c r="R91" i="6"/>
  <c r="P91" i="6"/>
  <c r="BK91" i="6"/>
  <c r="J91" i="6"/>
  <c r="BE91" i="6" s="1"/>
  <c r="BI90" i="6"/>
  <c r="BH90" i="6"/>
  <c r="BG90" i="6"/>
  <c r="BF90" i="6"/>
  <c r="T90" i="6"/>
  <c r="R90" i="6"/>
  <c r="P90" i="6"/>
  <c r="BK90" i="6"/>
  <c r="J90" i="6"/>
  <c r="BE90" i="6"/>
  <c r="BI89" i="6"/>
  <c r="BH89" i="6"/>
  <c r="BG89" i="6"/>
  <c r="BF89" i="6"/>
  <c r="T89" i="6"/>
  <c r="R89" i="6"/>
  <c r="P89" i="6"/>
  <c r="BK89" i="6"/>
  <c r="J89" i="6"/>
  <c r="BE89" i="6" s="1"/>
  <c r="BI88" i="6"/>
  <c r="BH88" i="6"/>
  <c r="BG88" i="6"/>
  <c r="BF88" i="6"/>
  <c r="T88" i="6"/>
  <c r="R88" i="6"/>
  <c r="P88" i="6"/>
  <c r="BK88" i="6"/>
  <c r="J88" i="6"/>
  <c r="BE88" i="6"/>
  <c r="BI87" i="6"/>
  <c r="BH87" i="6"/>
  <c r="BG87" i="6"/>
  <c r="BF87" i="6"/>
  <c r="T87" i="6"/>
  <c r="R87" i="6"/>
  <c r="P87" i="6"/>
  <c r="BK87" i="6"/>
  <c r="J87" i="6"/>
  <c r="BE87" i="6" s="1"/>
  <c r="BI86" i="6"/>
  <c r="BH86" i="6"/>
  <c r="BG86" i="6"/>
  <c r="BF86" i="6"/>
  <c r="T86" i="6"/>
  <c r="R86" i="6"/>
  <c r="P86" i="6"/>
  <c r="BK86" i="6"/>
  <c r="J86" i="6"/>
  <c r="BE86" i="6"/>
  <c r="BI85" i="6"/>
  <c r="F37" i="6" s="1"/>
  <c r="BD59" i="1" s="1"/>
  <c r="BH85" i="6"/>
  <c r="BG85" i="6"/>
  <c r="BF85" i="6"/>
  <c r="T85" i="6"/>
  <c r="R85" i="6"/>
  <c r="P85" i="6"/>
  <c r="BK85" i="6"/>
  <c r="J85" i="6"/>
  <c r="BE85" i="6" s="1"/>
  <c r="BI84" i="6"/>
  <c r="BH84" i="6"/>
  <c r="F36" i="6" s="1"/>
  <c r="BC59" i="1" s="1"/>
  <c r="BG84" i="6"/>
  <c r="F35" i="6" s="1"/>
  <c r="BB59" i="1" s="1"/>
  <c r="BF84" i="6"/>
  <c r="F34" i="6" s="1"/>
  <c r="BA59" i="1" s="1"/>
  <c r="J34" i="6"/>
  <c r="AW59" i="1" s="1"/>
  <c r="T84" i="6"/>
  <c r="T83" i="6" s="1"/>
  <c r="T82" i="6" s="1"/>
  <c r="T81" i="6" s="1"/>
  <c r="R84" i="6"/>
  <c r="R83" i="6" s="1"/>
  <c r="R82" i="6" s="1"/>
  <c r="R81" i="6" s="1"/>
  <c r="P84" i="6"/>
  <c r="P83" i="6" s="1"/>
  <c r="P82" i="6" s="1"/>
  <c r="P81" i="6" s="1"/>
  <c r="AU59" i="1" s="1"/>
  <c r="BK84" i="6"/>
  <c r="BK83" i="6" s="1"/>
  <c r="J84" i="6"/>
  <c r="BE84" i="6"/>
  <c r="F33" i="6" s="1"/>
  <c r="AZ59" i="1" s="1"/>
  <c r="J78" i="6"/>
  <c r="F77" i="6"/>
  <c r="F75" i="6"/>
  <c r="E73" i="6"/>
  <c r="J55" i="6"/>
  <c r="F54" i="6"/>
  <c r="F52" i="6"/>
  <c r="E50" i="6"/>
  <c r="J21" i="6"/>
  <c r="E21" i="6"/>
  <c r="J54" i="6" s="1"/>
  <c r="J77" i="6"/>
  <c r="J20" i="6"/>
  <c r="J18" i="6"/>
  <c r="E18" i="6"/>
  <c r="J17" i="6"/>
  <c r="J12" i="6"/>
  <c r="E7" i="6"/>
  <c r="E48" i="6" s="1"/>
  <c r="E71" i="6"/>
  <c r="J37" i="5"/>
  <c r="J36" i="5"/>
  <c r="AY58" i="1"/>
  <c r="J35" i="5"/>
  <c r="AX58" i="1"/>
  <c r="BI84" i="5"/>
  <c r="F37" i="5"/>
  <c r="BD58" i="1" s="1"/>
  <c r="BH84" i="5"/>
  <c r="F36" i="5"/>
  <c r="BC58" i="1"/>
  <c r="BG84" i="5"/>
  <c r="F35" i="5"/>
  <c r="BB58" i="1"/>
  <c r="BF84" i="5"/>
  <c r="T84" i="5"/>
  <c r="T83" i="5"/>
  <c r="T82" i="5"/>
  <c r="T81" i="5"/>
  <c r="R84" i="5"/>
  <c r="R83" i="5"/>
  <c r="R82" i="5"/>
  <c r="R81" i="5"/>
  <c r="P84" i="5"/>
  <c r="P83" i="5"/>
  <c r="P82" i="5"/>
  <c r="P81" i="5"/>
  <c r="AU58" i="1" s="1"/>
  <c r="BK84" i="5"/>
  <c r="BK83" i="5"/>
  <c r="BK82" i="5" s="1"/>
  <c r="J83" i="5"/>
  <c r="J61" i="5" s="1"/>
  <c r="J84" i="5"/>
  <c r="BE84" i="5" s="1"/>
  <c r="J33" i="5" s="1"/>
  <c r="AV58" i="1" s="1"/>
  <c r="J78" i="5"/>
  <c r="F77" i="5"/>
  <c r="F75" i="5"/>
  <c r="E73" i="5"/>
  <c r="J55" i="5"/>
  <c r="F54" i="5"/>
  <c r="F52" i="5"/>
  <c r="E50" i="5"/>
  <c r="J21" i="5"/>
  <c r="E21" i="5"/>
  <c r="J77" i="5"/>
  <c r="J54" i="5"/>
  <c r="J20" i="5"/>
  <c r="J18" i="5"/>
  <c r="E18" i="5"/>
  <c r="F55" i="5" s="1"/>
  <c r="F78" i="5"/>
  <c r="J17" i="5"/>
  <c r="J12" i="5"/>
  <c r="J52" i="5" s="1"/>
  <c r="J75" i="5"/>
  <c r="E7" i="5"/>
  <c r="E71" i="5"/>
  <c r="E48" i="5"/>
  <c r="J37" i="4"/>
  <c r="J36" i="4"/>
  <c r="AY57" i="1"/>
  <c r="J35" i="4"/>
  <c r="AX57" i="1" s="1"/>
  <c r="BI84" i="4"/>
  <c r="F37" i="4"/>
  <c r="BD57" i="1"/>
  <c r="BH84" i="4"/>
  <c r="F36" i="4" s="1"/>
  <c r="BC57" i="1" s="1"/>
  <c r="BG84" i="4"/>
  <c r="F35" i="4" s="1"/>
  <c r="BB57" i="1" s="1"/>
  <c r="BF84" i="4"/>
  <c r="F34" i="4" s="1"/>
  <c r="BA57" i="1" s="1"/>
  <c r="J34" i="4"/>
  <c r="AW57" i="1" s="1"/>
  <c r="T84" i="4"/>
  <c r="T83" i="4" s="1"/>
  <c r="T82" i="4" s="1"/>
  <c r="T81" i="4" s="1"/>
  <c r="R84" i="4"/>
  <c r="R83" i="4" s="1"/>
  <c r="R82" i="4" s="1"/>
  <c r="R81" i="4" s="1"/>
  <c r="P84" i="4"/>
  <c r="P83" i="4" s="1"/>
  <c r="P82" i="4" s="1"/>
  <c r="P81" i="4" s="1"/>
  <c r="AU57" i="1" s="1"/>
  <c r="BK84" i="4"/>
  <c r="BK83" i="4" s="1"/>
  <c r="J83" i="4" s="1"/>
  <c r="J61" i="4" s="1"/>
  <c r="J84" i="4"/>
  <c r="BE84" i="4"/>
  <c r="J78" i="4"/>
  <c r="F77" i="4"/>
  <c r="F75" i="4"/>
  <c r="E73" i="4"/>
  <c r="J55" i="4"/>
  <c r="F54" i="4"/>
  <c r="F52" i="4"/>
  <c r="E50" i="4"/>
  <c r="J21" i="4"/>
  <c r="E21" i="4"/>
  <c r="J77" i="4" s="1"/>
  <c r="J54" i="4"/>
  <c r="J20" i="4"/>
  <c r="J18" i="4"/>
  <c r="E18" i="4"/>
  <c r="F78" i="4"/>
  <c r="F55" i="4"/>
  <c r="J17" i="4"/>
  <c r="J12" i="4"/>
  <c r="J75" i="4"/>
  <c r="J52" i="4"/>
  <c r="E7" i="4"/>
  <c r="E71" i="4" s="1"/>
  <c r="E48" i="4"/>
  <c r="J37" i="3"/>
  <c r="J36" i="3"/>
  <c r="AY56" i="1" s="1"/>
  <c r="J35" i="3"/>
  <c r="AX56" i="1"/>
  <c r="BI84" i="3"/>
  <c r="F37" i="3" s="1"/>
  <c r="BD56" i="1" s="1"/>
  <c r="BH84" i="3"/>
  <c r="F36" i="3" s="1"/>
  <c r="BC56" i="1" s="1"/>
  <c r="BG84" i="3"/>
  <c r="F35" i="3"/>
  <c r="BB56" i="1" s="1"/>
  <c r="BF84" i="3"/>
  <c r="J34" i="3"/>
  <c r="AW56" i="1"/>
  <c r="F34" i="3"/>
  <c r="BA56" i="1" s="1"/>
  <c r="T84" i="3"/>
  <c r="T83" i="3"/>
  <c r="T82" i="3" s="1"/>
  <c r="T81" i="3" s="1"/>
  <c r="R84" i="3"/>
  <c r="R83" i="3"/>
  <c r="R82" i="3" s="1"/>
  <c r="R81" i="3" s="1"/>
  <c r="P84" i="3"/>
  <c r="P83" i="3"/>
  <c r="P82" i="3" s="1"/>
  <c r="P81" i="3" s="1"/>
  <c r="AU56" i="1" s="1"/>
  <c r="BK84" i="3"/>
  <c r="BK83" i="3" s="1"/>
  <c r="J84" i="3"/>
  <c r="BE84" i="3"/>
  <c r="F33" i="3" s="1"/>
  <c r="AZ56" i="1" s="1"/>
  <c r="J33" i="3"/>
  <c r="AV56" i="1" s="1"/>
  <c r="J78" i="3"/>
  <c r="F77" i="3"/>
  <c r="F75" i="3"/>
  <c r="E73" i="3"/>
  <c r="J55" i="3"/>
  <c r="F54" i="3"/>
  <c r="F52" i="3"/>
  <c r="E50" i="3"/>
  <c r="J21" i="3"/>
  <c r="E21" i="3"/>
  <c r="J20" i="3"/>
  <c r="J18" i="3"/>
  <c r="E18" i="3"/>
  <c r="F78" i="3" s="1"/>
  <c r="F55" i="3"/>
  <c r="J17" i="3"/>
  <c r="J12" i="3"/>
  <c r="J75" i="3" s="1"/>
  <c r="J52" i="3"/>
  <c r="E7" i="3"/>
  <c r="J37" i="2"/>
  <c r="J36" i="2"/>
  <c r="AY55" i="1" s="1"/>
  <c r="J35" i="2"/>
  <c r="AX55" i="1"/>
  <c r="BI290" i="2"/>
  <c r="BH290" i="2"/>
  <c r="BG290" i="2"/>
  <c r="BF290" i="2"/>
  <c r="T290" i="2"/>
  <c r="T289" i="2" s="1"/>
  <c r="R290" i="2"/>
  <c r="R289" i="2"/>
  <c r="P290" i="2"/>
  <c r="P289" i="2" s="1"/>
  <c r="BK290" i="2"/>
  <c r="BK289" i="2"/>
  <c r="J289" i="2"/>
  <c r="J66" i="2" s="1"/>
  <c r="J290" i="2"/>
  <c r="BE290" i="2"/>
  <c r="BI286" i="2"/>
  <c r="BH286" i="2"/>
  <c r="BG286" i="2"/>
  <c r="BF286" i="2"/>
  <c r="T286" i="2"/>
  <c r="R286" i="2"/>
  <c r="P286" i="2"/>
  <c r="BK286" i="2"/>
  <c r="J286" i="2"/>
  <c r="BE286" i="2" s="1"/>
  <c r="BI285" i="2"/>
  <c r="BH285" i="2"/>
  <c r="BG285" i="2"/>
  <c r="BF285" i="2"/>
  <c r="T285" i="2"/>
  <c r="R285" i="2"/>
  <c r="P285" i="2"/>
  <c r="BK285" i="2"/>
  <c r="J285" i="2"/>
  <c r="BE285" i="2"/>
  <c r="BI284" i="2"/>
  <c r="BH284" i="2"/>
  <c r="BG284" i="2"/>
  <c r="BF284" i="2"/>
  <c r="T284" i="2"/>
  <c r="R284" i="2"/>
  <c r="P284" i="2"/>
  <c r="BK284" i="2"/>
  <c r="J284" i="2"/>
  <c r="BE284" i="2" s="1"/>
  <c r="BI281" i="2"/>
  <c r="BH281" i="2"/>
  <c r="BG281" i="2"/>
  <c r="BF281" i="2"/>
  <c r="T281" i="2"/>
  <c r="R281" i="2"/>
  <c r="P281" i="2"/>
  <c r="BK281" i="2"/>
  <c r="J281" i="2"/>
  <c r="BE281" i="2"/>
  <c r="BI280" i="2"/>
  <c r="BH280" i="2"/>
  <c r="BG280" i="2"/>
  <c r="BF280" i="2"/>
  <c r="T280" i="2"/>
  <c r="R280" i="2"/>
  <c r="P280" i="2"/>
  <c r="BK280" i="2"/>
  <c r="J280" i="2"/>
  <c r="BE280" i="2" s="1"/>
  <c r="BI277" i="2"/>
  <c r="BH277" i="2"/>
  <c r="BG277" i="2"/>
  <c r="BF277" i="2"/>
  <c r="T277" i="2"/>
  <c r="R277" i="2"/>
  <c r="P277" i="2"/>
  <c r="BK277" i="2"/>
  <c r="J277" i="2"/>
  <c r="BE277" i="2"/>
  <c r="BI274" i="2"/>
  <c r="BH274" i="2"/>
  <c r="BG274" i="2"/>
  <c r="BF274" i="2"/>
  <c r="T274" i="2"/>
  <c r="R274" i="2"/>
  <c r="P274" i="2"/>
  <c r="BK274" i="2"/>
  <c r="J274" i="2"/>
  <c r="BE274" i="2" s="1"/>
  <c r="BI271" i="2"/>
  <c r="BH271" i="2"/>
  <c r="BG271" i="2"/>
  <c r="BF271" i="2"/>
  <c r="T271" i="2"/>
  <c r="R271" i="2"/>
  <c r="P271" i="2"/>
  <c r="BK271" i="2"/>
  <c r="J271" i="2"/>
  <c r="BE271" i="2"/>
  <c r="BI267" i="2"/>
  <c r="BH267" i="2"/>
  <c r="BG267" i="2"/>
  <c r="BF267" i="2"/>
  <c r="T267" i="2"/>
  <c r="T266" i="2" s="1"/>
  <c r="R267" i="2"/>
  <c r="R266" i="2"/>
  <c r="P267" i="2"/>
  <c r="P266" i="2" s="1"/>
  <c r="BK267" i="2"/>
  <c r="BK266" i="2"/>
  <c r="J266" i="2"/>
  <c r="J65" i="2" s="1"/>
  <c r="J267" i="2"/>
  <c r="BE267" i="2" s="1"/>
  <c r="BI265" i="2"/>
  <c r="BH265" i="2"/>
  <c r="BG265" i="2"/>
  <c r="BF265" i="2"/>
  <c r="T265" i="2"/>
  <c r="R265" i="2"/>
  <c r="P265" i="2"/>
  <c r="BK265" i="2"/>
  <c r="J265" i="2"/>
  <c r="BE265" i="2" s="1"/>
  <c r="BI264" i="2"/>
  <c r="BH264" i="2"/>
  <c r="BG264" i="2"/>
  <c r="BF264" i="2"/>
  <c r="T264" i="2"/>
  <c r="R264" i="2"/>
  <c r="P264" i="2"/>
  <c r="BK264" i="2"/>
  <c r="J264" i="2"/>
  <c r="BE264" i="2"/>
  <c r="BI260" i="2"/>
  <c r="BH260" i="2"/>
  <c r="BG260" i="2"/>
  <c r="BF260" i="2"/>
  <c r="T260" i="2"/>
  <c r="R260" i="2"/>
  <c r="P260" i="2"/>
  <c r="BK260" i="2"/>
  <c r="J260" i="2"/>
  <c r="BE260" i="2" s="1"/>
  <c r="BI257" i="2"/>
  <c r="BH257" i="2"/>
  <c r="BG257" i="2"/>
  <c r="BF257" i="2"/>
  <c r="T257" i="2"/>
  <c r="R257" i="2"/>
  <c r="P257" i="2"/>
  <c r="BK257" i="2"/>
  <c r="J257" i="2"/>
  <c r="BE257" i="2"/>
  <c r="BI256" i="2"/>
  <c r="BH256" i="2"/>
  <c r="BG256" i="2"/>
  <c r="BF256" i="2"/>
  <c r="T256" i="2"/>
  <c r="R256" i="2"/>
  <c r="P256" i="2"/>
  <c r="BK256" i="2"/>
  <c r="J256" i="2"/>
  <c r="BE256" i="2" s="1"/>
  <c r="BI253" i="2"/>
  <c r="BH253" i="2"/>
  <c r="BG253" i="2"/>
  <c r="BF253" i="2"/>
  <c r="T253" i="2"/>
  <c r="R253" i="2"/>
  <c r="P253" i="2"/>
  <c r="BK253" i="2"/>
  <c r="J253" i="2"/>
  <c r="BE253" i="2"/>
  <c r="BI250" i="2"/>
  <c r="BH250" i="2"/>
  <c r="BG250" i="2"/>
  <c r="BF250" i="2"/>
  <c r="T250" i="2"/>
  <c r="R250" i="2"/>
  <c r="P250" i="2"/>
  <c r="BK250" i="2"/>
  <c r="J250" i="2"/>
  <c r="BE250" i="2" s="1"/>
  <c r="BI247" i="2"/>
  <c r="BH247" i="2"/>
  <c r="BG247" i="2"/>
  <c r="BF247" i="2"/>
  <c r="T247" i="2"/>
  <c r="R247" i="2"/>
  <c r="P247" i="2"/>
  <c r="BK247" i="2"/>
  <c r="J247" i="2"/>
  <c r="BE247" i="2"/>
  <c r="BI244" i="2"/>
  <c r="BH244" i="2"/>
  <c r="BG244" i="2"/>
  <c r="BF244" i="2"/>
  <c r="T244" i="2"/>
  <c r="R244" i="2"/>
  <c r="P244" i="2"/>
  <c r="BK244" i="2"/>
  <c r="J244" i="2"/>
  <c r="BE244" i="2" s="1"/>
  <c r="BI241" i="2"/>
  <c r="BH241" i="2"/>
  <c r="BG241" i="2"/>
  <c r="BF241" i="2"/>
  <c r="T241" i="2"/>
  <c r="R241" i="2"/>
  <c r="P241" i="2"/>
  <c r="BK241" i="2"/>
  <c r="J241" i="2"/>
  <c r="BE241" i="2"/>
  <c r="BI240" i="2"/>
  <c r="BH240" i="2"/>
  <c r="BG240" i="2"/>
  <c r="BF240" i="2"/>
  <c r="T240" i="2"/>
  <c r="R240" i="2"/>
  <c r="P240" i="2"/>
  <c r="BK240" i="2"/>
  <c r="J240" i="2"/>
  <c r="BE240" i="2" s="1"/>
  <c r="BI235" i="2"/>
  <c r="BH235" i="2"/>
  <c r="BG235" i="2"/>
  <c r="BF235" i="2"/>
  <c r="T235" i="2"/>
  <c r="R235" i="2"/>
  <c r="P235" i="2"/>
  <c r="BK235" i="2"/>
  <c r="J235" i="2"/>
  <c r="BE235" i="2"/>
  <c r="BI234" i="2"/>
  <c r="BH234" i="2"/>
  <c r="BG234" i="2"/>
  <c r="BF234" i="2"/>
  <c r="T234" i="2"/>
  <c r="R234" i="2"/>
  <c r="P234" i="2"/>
  <c r="BK234" i="2"/>
  <c r="J234" i="2"/>
  <c r="BE234" i="2" s="1"/>
  <c r="BI230" i="2"/>
  <c r="BH230" i="2"/>
  <c r="BG230" i="2"/>
  <c r="BF230" i="2"/>
  <c r="T230" i="2"/>
  <c r="R230" i="2"/>
  <c r="P230" i="2"/>
  <c r="BK230" i="2"/>
  <c r="J230" i="2"/>
  <c r="BE230" i="2"/>
  <c r="BI227" i="2"/>
  <c r="BH227" i="2"/>
  <c r="BG227" i="2"/>
  <c r="BF227" i="2"/>
  <c r="T227" i="2"/>
  <c r="R227" i="2"/>
  <c r="P227" i="2"/>
  <c r="BK227" i="2"/>
  <c r="J227" i="2"/>
  <c r="BE227" i="2" s="1"/>
  <c r="BI224" i="2"/>
  <c r="BH224" i="2"/>
  <c r="BG224" i="2"/>
  <c r="BF224" i="2"/>
  <c r="T224" i="2"/>
  <c r="R224" i="2"/>
  <c r="P224" i="2"/>
  <c r="P220" i="2" s="1"/>
  <c r="BK224" i="2"/>
  <c r="J224" i="2"/>
  <c r="BE224" i="2"/>
  <c r="BI222" i="2"/>
  <c r="BH222" i="2"/>
  <c r="BG222" i="2"/>
  <c r="BF222" i="2"/>
  <c r="T222" i="2"/>
  <c r="T220" i="2" s="1"/>
  <c r="R222" i="2"/>
  <c r="P222" i="2"/>
  <c r="BK222" i="2"/>
  <c r="J222" i="2"/>
  <c r="BE222" i="2" s="1"/>
  <c r="BI221" i="2"/>
  <c r="BH221" i="2"/>
  <c r="BG221" i="2"/>
  <c r="BF221" i="2"/>
  <c r="T221" i="2"/>
  <c r="R221" i="2"/>
  <c r="R220" i="2" s="1"/>
  <c r="P221" i="2"/>
  <c r="BK221" i="2"/>
  <c r="BK220" i="2" s="1"/>
  <c r="J220" i="2" s="1"/>
  <c r="J64" i="2" s="1"/>
  <c r="J221" i="2"/>
  <c r="BE221" i="2"/>
  <c r="BI217" i="2"/>
  <c r="BH217" i="2"/>
  <c r="BG217" i="2"/>
  <c r="BF217" i="2"/>
  <c r="T217" i="2"/>
  <c r="R217" i="2"/>
  <c r="P217" i="2"/>
  <c r="BK217" i="2"/>
  <c r="J217" i="2"/>
  <c r="BE217" i="2"/>
  <c r="BI214" i="2"/>
  <c r="BH214" i="2"/>
  <c r="BG214" i="2"/>
  <c r="BF214" i="2"/>
  <c r="T214" i="2"/>
  <c r="R214" i="2"/>
  <c r="P214" i="2"/>
  <c r="BK214" i="2"/>
  <c r="J214" i="2"/>
  <c r="BE214" i="2" s="1"/>
  <c r="BI211" i="2"/>
  <c r="BH211" i="2"/>
  <c r="BG211" i="2"/>
  <c r="BF211" i="2"/>
  <c r="T211" i="2"/>
  <c r="R211" i="2"/>
  <c r="P211" i="2"/>
  <c r="BK211" i="2"/>
  <c r="J211" i="2"/>
  <c r="BE211" i="2"/>
  <c r="BI207" i="2"/>
  <c r="BH207" i="2"/>
  <c r="BG207" i="2"/>
  <c r="BF207" i="2"/>
  <c r="T207" i="2"/>
  <c r="R207" i="2"/>
  <c r="P207" i="2"/>
  <c r="BK207" i="2"/>
  <c r="J207" i="2"/>
  <c r="BE207" i="2" s="1"/>
  <c r="BI203" i="2"/>
  <c r="BH203" i="2"/>
  <c r="BG203" i="2"/>
  <c r="BF203" i="2"/>
  <c r="T203" i="2"/>
  <c r="R203" i="2"/>
  <c r="P203" i="2"/>
  <c r="BK203" i="2"/>
  <c r="J203" i="2"/>
  <c r="BE203" i="2"/>
  <c r="BI200" i="2"/>
  <c r="BH200" i="2"/>
  <c r="BG200" i="2"/>
  <c r="BF200" i="2"/>
  <c r="T200" i="2"/>
  <c r="R200" i="2"/>
  <c r="P200" i="2"/>
  <c r="BK200" i="2"/>
  <c r="J200" i="2"/>
  <c r="BE200" i="2" s="1"/>
  <c r="BI197" i="2"/>
  <c r="BH197" i="2"/>
  <c r="BG197" i="2"/>
  <c r="BF197" i="2"/>
  <c r="T197" i="2"/>
  <c r="R197" i="2"/>
  <c r="P197" i="2"/>
  <c r="BK197" i="2"/>
  <c r="J197" i="2"/>
  <c r="BE197" i="2"/>
  <c r="BI193" i="2"/>
  <c r="BH193" i="2"/>
  <c r="BG193" i="2"/>
  <c r="BF193" i="2"/>
  <c r="T193" i="2"/>
  <c r="R193" i="2"/>
  <c r="P193" i="2"/>
  <c r="BK193" i="2"/>
  <c r="J193" i="2"/>
  <c r="BE193" i="2" s="1"/>
  <c r="BI189" i="2"/>
  <c r="BH189" i="2"/>
  <c r="BG189" i="2"/>
  <c r="BF189" i="2"/>
  <c r="T189" i="2"/>
  <c r="R189" i="2"/>
  <c r="P189" i="2"/>
  <c r="BK189" i="2"/>
  <c r="J189" i="2"/>
  <c r="BE189" i="2"/>
  <c r="BI186" i="2"/>
  <c r="BH186" i="2"/>
  <c r="BG186" i="2"/>
  <c r="BF186" i="2"/>
  <c r="T186" i="2"/>
  <c r="R186" i="2"/>
  <c r="P186" i="2"/>
  <c r="BK186" i="2"/>
  <c r="J186" i="2"/>
  <c r="BE186" i="2" s="1"/>
  <c r="BI183" i="2"/>
  <c r="BH183" i="2"/>
  <c r="BG183" i="2"/>
  <c r="BF183" i="2"/>
  <c r="T183" i="2"/>
  <c r="R183" i="2"/>
  <c r="P183" i="2"/>
  <c r="BK183" i="2"/>
  <c r="J183" i="2"/>
  <c r="BE183" i="2"/>
  <c r="BI178" i="2"/>
  <c r="BH178" i="2"/>
  <c r="BG178" i="2"/>
  <c r="BF178" i="2"/>
  <c r="T178" i="2"/>
  <c r="R178" i="2"/>
  <c r="P178" i="2"/>
  <c r="BK178" i="2"/>
  <c r="J178" i="2"/>
  <c r="BE178" i="2" s="1"/>
  <c r="BI174" i="2"/>
  <c r="BH174" i="2"/>
  <c r="BG174" i="2"/>
  <c r="BF174" i="2"/>
  <c r="T174" i="2"/>
  <c r="R174" i="2"/>
  <c r="P174" i="2"/>
  <c r="BK174" i="2"/>
  <c r="J174" i="2"/>
  <c r="BE174" i="2"/>
  <c r="BI171" i="2"/>
  <c r="BH171" i="2"/>
  <c r="BG171" i="2"/>
  <c r="BF171" i="2"/>
  <c r="T171" i="2"/>
  <c r="R171" i="2"/>
  <c r="R170" i="2"/>
  <c r="P171" i="2"/>
  <c r="BK171" i="2"/>
  <c r="BK170" i="2"/>
  <c r="J170" i="2"/>
  <c r="J63" i="2" s="1"/>
  <c r="J171" i="2"/>
  <c r="BE171" i="2" s="1"/>
  <c r="BI169" i="2"/>
  <c r="BH169" i="2"/>
  <c r="BG169" i="2"/>
  <c r="BF169" i="2"/>
  <c r="T169" i="2"/>
  <c r="T167" i="2" s="1"/>
  <c r="R169" i="2"/>
  <c r="P169" i="2"/>
  <c r="BK169" i="2"/>
  <c r="J169" i="2"/>
  <c r="BE169" i="2" s="1"/>
  <c r="BI168" i="2"/>
  <c r="BH168" i="2"/>
  <c r="BG168" i="2"/>
  <c r="BF168" i="2"/>
  <c r="T168" i="2"/>
  <c r="R168" i="2"/>
  <c r="R167" i="2" s="1"/>
  <c r="P168" i="2"/>
  <c r="P167" i="2"/>
  <c r="BK168" i="2"/>
  <c r="BK167" i="2" s="1"/>
  <c r="J167" i="2" s="1"/>
  <c r="J62" i="2" s="1"/>
  <c r="J168" i="2"/>
  <c r="BE168" i="2"/>
  <c r="BI164" i="2"/>
  <c r="BH164" i="2"/>
  <c r="BG164" i="2"/>
  <c r="BF164" i="2"/>
  <c r="T164" i="2"/>
  <c r="R164" i="2"/>
  <c r="P164" i="2"/>
  <c r="BK164" i="2"/>
  <c r="J164" i="2"/>
  <c r="BE164" i="2"/>
  <c r="BI163" i="2"/>
  <c r="BH163" i="2"/>
  <c r="BG163" i="2"/>
  <c r="BF163" i="2"/>
  <c r="T163" i="2"/>
  <c r="R163" i="2"/>
  <c r="P163" i="2"/>
  <c r="BK163" i="2"/>
  <c r="J163" i="2"/>
  <c r="BE163" i="2" s="1"/>
  <c r="BI162" i="2"/>
  <c r="BH162" i="2"/>
  <c r="BG162" i="2"/>
  <c r="BF162" i="2"/>
  <c r="T162" i="2"/>
  <c r="R162" i="2"/>
  <c r="P162" i="2"/>
  <c r="BK162" i="2"/>
  <c r="J162" i="2"/>
  <c r="BE162" i="2"/>
  <c r="BI159" i="2"/>
  <c r="BH159" i="2"/>
  <c r="BG159" i="2"/>
  <c r="BF159" i="2"/>
  <c r="T159" i="2"/>
  <c r="R159" i="2"/>
  <c r="P159" i="2"/>
  <c r="BK159" i="2"/>
  <c r="J159" i="2"/>
  <c r="BE159" i="2" s="1"/>
  <c r="BI156" i="2"/>
  <c r="BH156" i="2"/>
  <c r="BG156" i="2"/>
  <c r="BF156" i="2"/>
  <c r="T156" i="2"/>
  <c r="R156" i="2"/>
  <c r="P156" i="2"/>
  <c r="BK156" i="2"/>
  <c r="J156" i="2"/>
  <c r="BE156" i="2"/>
  <c r="BI155" i="2"/>
  <c r="BH155" i="2"/>
  <c r="BG155" i="2"/>
  <c r="BF155" i="2"/>
  <c r="T155" i="2"/>
  <c r="R155" i="2"/>
  <c r="P155" i="2"/>
  <c r="BK155" i="2"/>
  <c r="J155" i="2"/>
  <c r="BE155" i="2" s="1"/>
  <c r="BI147" i="2"/>
  <c r="BH147" i="2"/>
  <c r="BG147" i="2"/>
  <c r="BF147" i="2"/>
  <c r="T147" i="2"/>
  <c r="R147" i="2"/>
  <c r="P147" i="2"/>
  <c r="BK147" i="2"/>
  <c r="J147" i="2"/>
  <c r="BE147" i="2"/>
  <c r="BI144" i="2"/>
  <c r="BH144" i="2"/>
  <c r="BG144" i="2"/>
  <c r="BF144" i="2"/>
  <c r="T144" i="2"/>
  <c r="R144" i="2"/>
  <c r="P144" i="2"/>
  <c r="BK144" i="2"/>
  <c r="J144" i="2"/>
  <c r="BE144" i="2" s="1"/>
  <c r="BI143" i="2"/>
  <c r="BH143" i="2"/>
  <c r="BG143" i="2"/>
  <c r="BF143" i="2"/>
  <c r="T143" i="2"/>
  <c r="R143" i="2"/>
  <c r="P143" i="2"/>
  <c r="BK143" i="2"/>
  <c r="J143" i="2"/>
  <c r="BE143" i="2"/>
  <c r="BI137" i="2"/>
  <c r="BH137" i="2"/>
  <c r="BG137" i="2"/>
  <c r="BF137" i="2"/>
  <c r="T137" i="2"/>
  <c r="R137" i="2"/>
  <c r="P137" i="2"/>
  <c r="BK137" i="2"/>
  <c r="J137" i="2"/>
  <c r="BE137" i="2" s="1"/>
  <c r="BI134" i="2"/>
  <c r="BH134" i="2"/>
  <c r="BG134" i="2"/>
  <c r="BF134" i="2"/>
  <c r="T134" i="2"/>
  <c r="R134" i="2"/>
  <c r="P134" i="2"/>
  <c r="BK134" i="2"/>
  <c r="J134" i="2"/>
  <c r="BE134" i="2"/>
  <c r="BI133" i="2"/>
  <c r="BH133" i="2"/>
  <c r="BG133" i="2"/>
  <c r="BF133" i="2"/>
  <c r="T133" i="2"/>
  <c r="R133" i="2"/>
  <c r="P133" i="2"/>
  <c r="BK133" i="2"/>
  <c r="J133" i="2"/>
  <c r="BE133" i="2" s="1"/>
  <c r="BI132" i="2"/>
  <c r="BH132" i="2"/>
  <c r="BG132" i="2"/>
  <c r="BF132" i="2"/>
  <c r="T132" i="2"/>
  <c r="R132" i="2"/>
  <c r="P132" i="2"/>
  <c r="BK132" i="2"/>
  <c r="J132" i="2"/>
  <c r="BE132" i="2"/>
  <c r="BI129" i="2"/>
  <c r="BH129" i="2"/>
  <c r="BG129" i="2"/>
  <c r="BF129" i="2"/>
  <c r="T129" i="2"/>
  <c r="R129" i="2"/>
  <c r="P129" i="2"/>
  <c r="BK129" i="2"/>
  <c r="J129" i="2"/>
  <c r="BE129" i="2" s="1"/>
  <c r="BI125" i="2"/>
  <c r="BH125" i="2"/>
  <c r="BG125" i="2"/>
  <c r="BF125" i="2"/>
  <c r="T125" i="2"/>
  <c r="R125" i="2"/>
  <c r="P125" i="2"/>
  <c r="BK125" i="2"/>
  <c r="J125" i="2"/>
  <c r="BE125" i="2"/>
  <c r="BI124" i="2"/>
  <c r="BH124" i="2"/>
  <c r="BG124" i="2"/>
  <c r="BF124" i="2"/>
  <c r="T124" i="2"/>
  <c r="R124" i="2"/>
  <c r="P124" i="2"/>
  <c r="BK124" i="2"/>
  <c r="J124" i="2"/>
  <c r="BE124" i="2"/>
  <c r="BI120" i="2"/>
  <c r="BH120" i="2"/>
  <c r="BG120" i="2"/>
  <c r="BF120" i="2"/>
  <c r="T120" i="2"/>
  <c r="R120" i="2"/>
  <c r="P120" i="2"/>
  <c r="BK120" i="2"/>
  <c r="J120" i="2"/>
  <c r="BE120" i="2"/>
  <c r="BI117" i="2"/>
  <c r="BH117" i="2"/>
  <c r="BG117" i="2"/>
  <c r="BF117" i="2"/>
  <c r="T117" i="2"/>
  <c r="R117" i="2"/>
  <c r="P117" i="2"/>
  <c r="BK117" i="2"/>
  <c r="J117" i="2"/>
  <c r="BE117" i="2"/>
  <c r="BI114" i="2"/>
  <c r="BH114" i="2"/>
  <c r="BG114" i="2"/>
  <c r="BF114" i="2"/>
  <c r="T114" i="2"/>
  <c r="R114" i="2"/>
  <c r="P114" i="2"/>
  <c r="BK114" i="2"/>
  <c r="J114" i="2"/>
  <c r="BE114" i="2"/>
  <c r="BI110" i="2"/>
  <c r="BH110" i="2"/>
  <c r="BG110" i="2"/>
  <c r="BF110" i="2"/>
  <c r="T110" i="2"/>
  <c r="R110" i="2"/>
  <c r="P110" i="2"/>
  <c r="BK110" i="2"/>
  <c r="J110" i="2"/>
  <c r="BE110" i="2"/>
  <c r="BI107" i="2"/>
  <c r="BH107" i="2"/>
  <c r="BG107" i="2"/>
  <c r="BF107" i="2"/>
  <c r="T107" i="2"/>
  <c r="R107" i="2"/>
  <c r="P107" i="2"/>
  <c r="BK107" i="2"/>
  <c r="J107" i="2"/>
  <c r="BE107" i="2"/>
  <c r="BI103" i="2"/>
  <c r="BH103" i="2"/>
  <c r="BG103" i="2"/>
  <c r="BF103" i="2"/>
  <c r="T103" i="2"/>
  <c r="R103" i="2"/>
  <c r="P103" i="2"/>
  <c r="BK103" i="2"/>
  <c r="J103" i="2"/>
  <c r="BE103" i="2"/>
  <c r="BI96" i="2"/>
  <c r="BH96" i="2"/>
  <c r="BG96" i="2"/>
  <c r="BF96" i="2"/>
  <c r="T96" i="2"/>
  <c r="R96" i="2"/>
  <c r="P96" i="2"/>
  <c r="BK96" i="2"/>
  <c r="J96" i="2"/>
  <c r="BE96" i="2"/>
  <c r="BI92" i="2"/>
  <c r="BH92" i="2"/>
  <c r="BG92" i="2"/>
  <c r="BF92" i="2"/>
  <c r="T92" i="2"/>
  <c r="R92" i="2"/>
  <c r="P92" i="2"/>
  <c r="BK92" i="2"/>
  <c r="J92" i="2"/>
  <c r="BE92" i="2"/>
  <c r="BI89" i="2"/>
  <c r="F37" i="2"/>
  <c r="BD55" i="1" s="1"/>
  <c r="BD54" i="1" s="1"/>
  <c r="W33" i="1" s="1"/>
  <c r="BH89" i="2"/>
  <c r="F36" i="2" s="1"/>
  <c r="BC55" i="1" s="1"/>
  <c r="BC54" i="1" s="1"/>
  <c r="BG89" i="2"/>
  <c r="F35" i="2"/>
  <c r="BB55" i="1" s="1"/>
  <c r="BB54" i="1" s="1"/>
  <c r="BF89" i="2"/>
  <c r="J34" i="2" s="1"/>
  <c r="AW55" i="1" s="1"/>
  <c r="T89" i="2"/>
  <c r="T88" i="2"/>
  <c r="R89" i="2"/>
  <c r="R88" i="2"/>
  <c r="R87" i="2" s="1"/>
  <c r="R86" i="2" s="1"/>
  <c r="P89" i="2"/>
  <c r="P88" i="2"/>
  <c r="BK89" i="2"/>
  <c r="BK88" i="2" s="1"/>
  <c r="J89" i="2"/>
  <c r="BE89" i="2" s="1"/>
  <c r="J83" i="2"/>
  <c r="F82" i="2"/>
  <c r="F80" i="2"/>
  <c r="E78" i="2"/>
  <c r="J55" i="2"/>
  <c r="F54" i="2"/>
  <c r="F52" i="2"/>
  <c r="E50" i="2"/>
  <c r="J21" i="2"/>
  <c r="E21" i="2"/>
  <c r="J54" i="2" s="1"/>
  <c r="J20" i="2"/>
  <c r="J18" i="2"/>
  <c r="E18" i="2"/>
  <c r="F83" i="2"/>
  <c r="F55" i="2"/>
  <c r="J17" i="2"/>
  <c r="J12" i="2"/>
  <c r="J80" i="2"/>
  <c r="J52" i="2"/>
  <c r="E7" i="2"/>
  <c r="E48" i="2" s="1"/>
  <c r="AS54" i="1"/>
  <c r="AT56" i="1"/>
  <c r="L50" i="1"/>
  <c r="AM50" i="1"/>
  <c r="AM49" i="1"/>
  <c r="L49" i="1"/>
  <c r="AM47" i="1"/>
  <c r="L47" i="1"/>
  <c r="L45" i="1"/>
  <c r="L44" i="1"/>
  <c r="F33" i="2" l="1"/>
  <c r="AZ55" i="1" s="1"/>
  <c r="J33" i="2"/>
  <c r="AV55" i="1" s="1"/>
  <c r="AT55" i="1" s="1"/>
  <c r="W32" i="1"/>
  <c r="AY54" i="1"/>
  <c r="J88" i="2"/>
  <c r="J61" i="2" s="1"/>
  <c r="BK87" i="2"/>
  <c r="AX54" i="1"/>
  <c r="W31" i="1"/>
  <c r="E76" i="2"/>
  <c r="J82" i="2"/>
  <c r="F34" i="2"/>
  <c r="BA55" i="1" s="1"/>
  <c r="J33" i="4"/>
  <c r="AV57" i="1" s="1"/>
  <c r="AT57" i="1" s="1"/>
  <c r="F33" i="4"/>
  <c r="AZ57" i="1" s="1"/>
  <c r="F78" i="6"/>
  <c r="F55" i="6"/>
  <c r="J83" i="6"/>
  <c r="J61" i="6" s="1"/>
  <c r="BK82" i="6"/>
  <c r="T170" i="2"/>
  <c r="T87" i="2" s="1"/>
  <c r="T86" i="2" s="1"/>
  <c r="P170" i="2"/>
  <c r="P87" i="2" s="1"/>
  <c r="P86" i="2" s="1"/>
  <c r="AU55" i="1" s="1"/>
  <c r="AU54" i="1" s="1"/>
  <c r="E71" i="3"/>
  <c r="E48" i="3"/>
  <c r="J77" i="3"/>
  <c r="J54" i="3"/>
  <c r="J83" i="3"/>
  <c r="J61" i="3" s="1"/>
  <c r="BK82" i="3"/>
  <c r="J34" i="5"/>
  <c r="AW58" i="1" s="1"/>
  <c r="AT58" i="1" s="1"/>
  <c r="F34" i="5"/>
  <c r="BA58" i="1" s="1"/>
  <c r="J75" i="6"/>
  <c r="J52" i="6"/>
  <c r="BK82" i="4"/>
  <c r="F33" i="5"/>
  <c r="AZ58" i="1" s="1"/>
  <c r="J82" i="5"/>
  <c r="J60" i="5" s="1"/>
  <c r="BK81" i="5"/>
  <c r="J81" i="5" s="1"/>
  <c r="J33" i="6"/>
  <c r="AV59" i="1" s="1"/>
  <c r="AT59" i="1" s="1"/>
  <c r="J87" i="2" l="1"/>
  <c r="J60" i="2" s="1"/>
  <c r="BK86" i="2"/>
  <c r="J86" i="2" s="1"/>
  <c r="J82" i="4"/>
  <c r="J60" i="4" s="1"/>
  <c r="BK81" i="4"/>
  <c r="J81" i="4" s="1"/>
  <c r="J59" i="5"/>
  <c r="J30" i="5"/>
  <c r="BK81" i="3"/>
  <c r="J81" i="3" s="1"/>
  <c r="J82" i="3"/>
  <c r="J60" i="3" s="1"/>
  <c r="J82" i="6"/>
  <c r="J60" i="6" s="1"/>
  <c r="BK81" i="6"/>
  <c r="J81" i="6" s="1"/>
  <c r="BA54" i="1"/>
  <c r="AZ54" i="1"/>
  <c r="J30" i="4" l="1"/>
  <c r="J59" i="4"/>
  <c r="W30" i="1"/>
  <c r="AW54" i="1"/>
  <c r="AK30" i="1" s="1"/>
  <c r="J59" i="3"/>
  <c r="J30" i="3"/>
  <c r="AV54" i="1"/>
  <c r="W29" i="1"/>
  <c r="AG58" i="1"/>
  <c r="AN58" i="1" s="1"/>
  <c r="J39" i="5"/>
  <c r="J59" i="2"/>
  <c r="J30" i="2"/>
  <c r="J59" i="6"/>
  <c r="J30" i="6"/>
  <c r="J39" i="2" l="1"/>
  <c r="AG55" i="1"/>
  <c r="AK29" i="1"/>
  <c r="AT54" i="1"/>
  <c r="AG56" i="1"/>
  <c r="AN56" i="1" s="1"/>
  <c r="J39" i="3"/>
  <c r="J39" i="6"/>
  <c r="AG59" i="1"/>
  <c r="AN59" i="1" s="1"/>
  <c r="AG57" i="1"/>
  <c r="AN57" i="1" s="1"/>
  <c r="J39" i="4"/>
  <c r="AG54" i="1" l="1"/>
  <c r="AN55" i="1"/>
  <c r="AN54" i="1" l="1"/>
  <c r="AK26" i="1"/>
  <c r="AK35" i="1" s="1"/>
</calcChain>
</file>

<file path=xl/sharedStrings.xml><?xml version="1.0" encoding="utf-8"?>
<sst xmlns="http://schemas.openxmlformats.org/spreadsheetml/2006/main" count="3098" uniqueCount="536">
  <si>
    <t>Export Komplet</t>
  </si>
  <si>
    <t/>
  </si>
  <si>
    <t>2.0</t>
  </si>
  <si>
    <t>ZAMOK</t>
  </si>
  <si>
    <t>False</t>
  </si>
  <si>
    <t>{878c19e9-899e-4d4d-8c92-ae9bca855c65}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</si>
  <si>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</si>
  <si>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</si>
  <si>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</si>
  <si>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</si>
  <si>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</si>
  <si>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</si>
  <si>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</si>
  <si>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</si>
  <si>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9-201-2019-3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</si>
  <si>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</si>
  <si>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</si>
  <si>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MK ul. Stradinská Kostelec nad Orlicí</t>
  </si>
  <si>
    <t>KSO:</t>
  </si>
  <si>
    <t>CC-CZ:</t>
  </si>
  <si>
    <t>Místo:</t>
  </si>
  <si>
    <t>Kostelec nad Orlicí</t>
  </si>
  <si>
    <t>Datum:</t>
  </si>
  <si>
    <t>1.9.2019</t>
  </si>
  <si>
    <t>Zadavatel:</t>
  </si>
  <si>
    <t>IČ:</t>
  </si>
  <si>
    <t>Město Kostelec nad Orlicí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</si>
  <si>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</si>
  <si>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</si>
  <si>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</si>
  <si>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</si>
  <si>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</si>
  <si>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</si>
  <si>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</si>
  <si>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Hauckovi spol.s.r.o.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</si>
  <si>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</si>
  <si>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</si>
  <si>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</si>
  <si>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</si>
  <si>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</si>
  <si>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</si>
  <si>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</si>
  <si>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</si>
  <si>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</si>
  <si>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</si>
  <si>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</si>
  <si>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</si>
  <si>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</si>
  <si>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</si>
  <si>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</si>
  <si>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</si>
  <si>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</si>
  <si>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</si>
  <si>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</si>
  <si>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</si>
  <si>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</si>
  <si>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</si>
  <si>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</si>
  <si>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</si>
  <si>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</si>
  <si>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</si>
  <si>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</si>
  <si>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</si>
  <si>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</si>
  <si>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</si>
  <si>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</si>
  <si>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</si>
  <si>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</si>
  <si>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</si>
  <si>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</si>
  <si>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</si>
  <si>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</si>
  <si>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</si>
  <si>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</si>
  <si>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</si>
  <si>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</t>
  </si>
  <si>
    <t>stavební část</t>
  </si>
  <si>
    <t>STA</t>
  </si>
  <si>
    <t>{4d951e19-a3a9-467d-914c-f291993e8e87}</t>
  </si>
  <si>
    <t>2</t>
  </si>
  <si>
    <t>veřejné osvětlení</t>
  </si>
  <si>
    <t>{7ad71890-3037-4be5-9f90-3854bac8abb3}</t>
  </si>
  <si>
    <t>3</t>
  </si>
  <si>
    <t>vodovod řad B</t>
  </si>
  <si>
    <t>{c51f6669-5295-44d2-8651-1174bf829677}</t>
  </si>
  <si>
    <t>4</t>
  </si>
  <si>
    <t>kanalizace stoka B</t>
  </si>
  <si>
    <t>{41c696d9-66c3-4569-bb82-1d85df3abd71}</t>
  </si>
  <si>
    <t>5</t>
  </si>
  <si>
    <t xml:space="preserve">VRN </t>
  </si>
  <si>
    <t>{bacf756c-bfba-4037-b307-ed9b616885c5}</t>
  </si>
  <si>
    <t>KRYCÍ LIST SOUPISU PRACÍ</t>
  </si>
  <si>
    <t>Objekt:</t>
  </si>
  <si>
    <t>1 - stavební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</si>
  <si>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</si>
  <si>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</si>
  <si>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</si>
  <si>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</si>
  <si>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</si>
  <si>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</si>
  <si>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</si>
  <si>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</si>
  <si>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</si>
  <si>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</si>
  <si>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</si>
  <si>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</si>
  <si>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</si>
  <si>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</si>
  <si>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</si>
  <si>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</si>
  <si>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</si>
  <si>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</si>
  <si>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</si>
  <si>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</si>
  <si>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</si>
  <si>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</si>
  <si>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</si>
  <si>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</si>
  <si>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</si>
  <si>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</si>
  <si>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</si>
  <si>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</si>
  <si>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</si>
  <si>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41</t>
  </si>
  <si>
    <t>K</t>
  </si>
  <si>
    <t>113106187</t>
  </si>
  <si>
    <t>Rozebrání dlažeb vozovek ze zámkové dlažby s ložem z kameniva strojně pl do 50 m2</t>
  </si>
  <si>
    <t>m2</t>
  </si>
  <si>
    <t>CS ÚRS 2019 01</t>
  </si>
  <si>
    <t>-135769920</t>
  </si>
  <si>
    <t>VV</t>
  </si>
  <si>
    <t>"v místech sjedů"   10</t>
  </si>
  <si>
    <t>Součet</t>
  </si>
  <si>
    <t>40</t>
  </si>
  <si>
    <t>113106192</t>
  </si>
  <si>
    <t>Rozebrání vozovek ze silničních dílců se spárami zalitými cementovou maltou strojně pl do 50 m2</t>
  </si>
  <si>
    <t>-772433080</t>
  </si>
  <si>
    <t>"odstranění bet. panelů"</t>
  </si>
  <si>
    <t>26</t>
  </si>
  <si>
    <t>43</t>
  </si>
  <si>
    <t>113107222</t>
  </si>
  <si>
    <t>Odstranění podkladu z kameniva drceného tl 200 mm strojně pl přes 200 m2</t>
  </si>
  <si>
    <t>1803917521</t>
  </si>
  <si>
    <t>"odstranění podklů pod betonem -vjezdy"</t>
  </si>
  <si>
    <t>129,5</t>
  </si>
  <si>
    <t>"odstranění podkladů pod dlažbou bet."</t>
  </si>
  <si>
    <t>127,5*0</t>
  </si>
  <si>
    <t>"skl. A výměna podloží"  1205</t>
  </si>
  <si>
    <t>39</t>
  </si>
  <si>
    <t>113107232</t>
  </si>
  <si>
    <t>Odstranění podkladu z betonu prostého tl. 150 do  tl 300 mm strojně pl přes 200 m2</t>
  </si>
  <si>
    <t>338666367</t>
  </si>
  <si>
    <t>"bourání betonu ve vjezdech"</t>
  </si>
  <si>
    <t>44</t>
  </si>
  <si>
    <t>113107322</t>
  </si>
  <si>
    <t>Odstranění podkladu z kameniva drceného tl 200 mm strojně pl do 50 m2</t>
  </si>
  <si>
    <t>-259173803</t>
  </si>
  <si>
    <t>"odstranění podkladů" 26</t>
  </si>
  <si>
    <t>45</t>
  </si>
  <si>
    <t>113107323</t>
  </si>
  <si>
    <t>Odstranění podkladu z kameniva drceného tl 300 mm strojně pl do 50 m2</t>
  </si>
  <si>
    <t>1865244148</t>
  </si>
  <si>
    <t>"odstranění podkladů ve vjzdech pod dlažbou""</t>
  </si>
  <si>
    <t>10</t>
  </si>
  <si>
    <t>113154354</t>
  </si>
  <si>
    <t>Frézování živičného krytu tl 100 mm pruh š 1 m pl do 10000 m2 s překážkami v trase</t>
  </si>
  <si>
    <t>-579321343</t>
  </si>
  <si>
    <t>" stáv. asf. vozovka"   1205,5</t>
  </si>
  <si>
    <t>37</t>
  </si>
  <si>
    <t>113202111</t>
  </si>
  <si>
    <t>Vytrhání obrub krajníků obrubníků stojatých</t>
  </si>
  <si>
    <t>m</t>
  </si>
  <si>
    <t>-1832564999</t>
  </si>
  <si>
    <t>"betonová silniční"   458</t>
  </si>
  <si>
    <t>54</t>
  </si>
  <si>
    <t>131201102</t>
  </si>
  <si>
    <t>Hloubení jam nezapažených v hornině tř. 3 objemu do 1000 m3</t>
  </si>
  <si>
    <t>m3</t>
  </si>
  <si>
    <t>1458502678</t>
  </si>
  <si>
    <t>"skl. E"  439,5*1,15*0,41</t>
  </si>
  <si>
    <t>"výkopy mimo současně zpevněné plochy"  8,7</t>
  </si>
  <si>
    <t>55</t>
  </si>
  <si>
    <t>131201109</t>
  </si>
  <si>
    <t>Příplatek za lepivost u hloubení jam nezapažených v hornině tř. 3</t>
  </si>
  <si>
    <t>1715599242</t>
  </si>
  <si>
    <t>99</t>
  </si>
  <si>
    <t>162701105</t>
  </si>
  <si>
    <t>Vodorovné přemístění do 10000 m výkopku/sypaniny z horniny tř. 1 až 4</t>
  </si>
  <si>
    <t>-288789105</t>
  </si>
  <si>
    <t>215,924</t>
  </si>
  <si>
    <t>-60</t>
  </si>
  <si>
    <t>100</t>
  </si>
  <si>
    <t>162701109</t>
  </si>
  <si>
    <t>Příplatek k vodorovnému přemístění výkopku/sypaniny z horniny tř. 1 až 4 ZKD 1000 m přes 10000 m</t>
  </si>
  <si>
    <t>1808204203</t>
  </si>
  <si>
    <t>125,924*5</t>
  </si>
  <si>
    <t>101</t>
  </si>
  <si>
    <t>167101102</t>
  </si>
  <si>
    <t>Nakládání výkopku z hornin tř. 1 až 4 přes 100 m3</t>
  </si>
  <si>
    <t>-1382897526</t>
  </si>
  <si>
    <t>102</t>
  </si>
  <si>
    <t>171201201</t>
  </si>
  <si>
    <t>Uložení sypaniny na skládky</t>
  </si>
  <si>
    <t>-40570881</t>
  </si>
  <si>
    <t>103</t>
  </si>
  <si>
    <t>171201211</t>
  </si>
  <si>
    <t>Poplatek za uložení stavebního odpadu - zeminy a kameniva na skládce</t>
  </si>
  <si>
    <t>t</t>
  </si>
  <si>
    <t>-814434101</t>
  </si>
  <si>
    <t>155,924*1,8</t>
  </si>
  <si>
    <t>52</t>
  </si>
  <si>
    <t>174101101</t>
  </si>
  <si>
    <t>Zásyp jam, šachet rýh nebo kolem objektů sypaninou se zhutněním</t>
  </si>
  <si>
    <t>1728974793</t>
  </si>
  <si>
    <t>"obyp kolem obrub"</t>
  </si>
  <si>
    <t>"V1"  0</t>
  </si>
  <si>
    <t>"V2" 0</t>
  </si>
  <si>
    <t>"V3"  60</t>
  </si>
  <si>
    <t>27</t>
  </si>
  <si>
    <t>181411131</t>
  </si>
  <si>
    <t>Založení parkového trávníku výsevem plochy do 1000 m2 v rovině a ve svahu do 1:5</t>
  </si>
  <si>
    <t>-1463765674</t>
  </si>
  <si>
    <t>28</t>
  </si>
  <si>
    <t>M</t>
  </si>
  <si>
    <t>00572410</t>
  </si>
  <si>
    <t>osivo směs travní parková</t>
  </si>
  <si>
    <t>kg</t>
  </si>
  <si>
    <t>8</t>
  </si>
  <si>
    <t>1938094541</t>
  </si>
  <si>
    <t>235,5*0,015</t>
  </si>
  <si>
    <t>11</t>
  </si>
  <si>
    <t>181951102</t>
  </si>
  <si>
    <t>Úprava pláně v hornině tř. 1 až 4 se zhutněním</t>
  </si>
  <si>
    <t>1138922558</t>
  </si>
  <si>
    <t>"skl. A"  1106</t>
  </si>
  <si>
    <t>"skl. B"   156,2*1,15</t>
  </si>
  <si>
    <t>"skl. C"   1,5*1,15</t>
  </si>
  <si>
    <t>"skl. D"   32,6*1,15</t>
  </si>
  <si>
    <t>"skl. E"   453,8*1,15</t>
  </si>
  <si>
    <t>"skl. F"  0</t>
  </si>
  <si>
    <t>29</t>
  </si>
  <si>
    <t>182201101</t>
  </si>
  <si>
    <t>Svahování násypů</t>
  </si>
  <si>
    <t>197750404</t>
  </si>
  <si>
    <t>30</t>
  </si>
  <si>
    <t>182301121</t>
  </si>
  <si>
    <t>Rozprostření ornice pl do 500 m2 ve svahu přes 1:5 tl vrstvy do 100 mm</t>
  </si>
  <si>
    <t>-1631932813</t>
  </si>
  <si>
    <t>235,5</t>
  </si>
  <si>
    <t>31</t>
  </si>
  <si>
    <t>18230-01</t>
  </si>
  <si>
    <t>pořízení ornice</t>
  </si>
  <si>
    <t>1400739766</t>
  </si>
  <si>
    <t>235,5*0,1</t>
  </si>
  <si>
    <t>32</t>
  </si>
  <si>
    <t>183403153</t>
  </si>
  <si>
    <t>Obdělání půdy hrabáním v rovině a svahu do 1:5</t>
  </si>
  <si>
    <t>-1699225086</t>
  </si>
  <si>
    <t>33</t>
  </si>
  <si>
    <t>183403161</t>
  </si>
  <si>
    <t>Obdělání půdy válením v rovině a svahu do 1:5</t>
  </si>
  <si>
    <t>-1295065622</t>
  </si>
  <si>
    <t>68</t>
  </si>
  <si>
    <t>184806171</t>
  </si>
  <si>
    <t>Řez keřů netrnitých zmlazením D koruny do 1,5 m</t>
  </si>
  <si>
    <t>kus</t>
  </si>
  <si>
    <t>-894269076</t>
  </si>
  <si>
    <t>70</t>
  </si>
  <si>
    <t>Svislé a kompletní konstrukce</t>
  </si>
  <si>
    <t>64</t>
  </si>
  <si>
    <t>339921132</t>
  </si>
  <si>
    <t>Osazování betonových palisád do betonového základu v řadě výšky prvku přes 0,5 do 1 m</t>
  </si>
  <si>
    <t>-2042575402</t>
  </si>
  <si>
    <t>65</t>
  </si>
  <si>
    <t>59228414</t>
  </si>
  <si>
    <t>palisáda betonová tyčová půlkulatá přírodní 175x200x1000mm</t>
  </si>
  <si>
    <t>-553877116</t>
  </si>
  <si>
    <t>Komunikace pozemní</t>
  </si>
  <si>
    <t>564811111</t>
  </si>
  <si>
    <t>Podklad ze štěrkodrtě ŠD tl 50 mm</t>
  </si>
  <si>
    <t>-468921536</t>
  </si>
  <si>
    <t>"skl. D  fr. 0/32"      36,2</t>
  </si>
  <si>
    <t>105</t>
  </si>
  <si>
    <t>564831111</t>
  </si>
  <si>
    <t>Podklad ze štěrkodrtě ŠD tl 100 mm</t>
  </si>
  <si>
    <t>-1065584382</t>
  </si>
  <si>
    <t>"skl. A V3"</t>
  </si>
  <si>
    <t>1106</t>
  </si>
  <si>
    <t>564851111</t>
  </si>
  <si>
    <t>Podklad ze štěrkodrtě ŠD tl 150 mm</t>
  </si>
  <si>
    <t>1885524313</t>
  </si>
  <si>
    <t>"skl. C fr. 0/63"     1,5</t>
  </si>
  <si>
    <t>"skl. E fr. 0/63"      453,8</t>
  </si>
  <si>
    <t>"plocha zpevněná štěrkem fr. 0/63"    0</t>
  </si>
  <si>
    <t>2076278360</t>
  </si>
  <si>
    <t>"skl. E fr. 0/32"   453,8</t>
  </si>
  <si>
    <t>53</t>
  </si>
  <si>
    <t>564861111</t>
  </si>
  <si>
    <t>Podklad ze štěrkodrtě ŠD tl 200 mm</t>
  </si>
  <si>
    <t>-747633215</t>
  </si>
  <si>
    <t>564871111</t>
  </si>
  <si>
    <t>Podklad ze štěrkodrtě ŠD tl 250 mm</t>
  </si>
  <si>
    <t>-748190563</t>
  </si>
  <si>
    <t>"skl. F  fr. 0/63"       0</t>
  </si>
  <si>
    <t>"skl. B  fr. 0/63"      156,2</t>
  </si>
  <si>
    <t>7</t>
  </si>
  <si>
    <t>565155111</t>
  </si>
  <si>
    <t>Asfaltový beton vrstva podkladní ACP 16 (obalované kamenivo OKS) tl 70 mm š do 3 m</t>
  </si>
  <si>
    <t>-2020793059</t>
  </si>
  <si>
    <t>"skl. A"   1106</t>
  </si>
  <si>
    <t>"skl. E"   453,8</t>
  </si>
  <si>
    <t>50</t>
  </si>
  <si>
    <t>571908111.1</t>
  </si>
  <si>
    <t>Kryt vymývaným dekoračním kamenivem (kačírkem) tl 100 mm</t>
  </si>
  <si>
    <t>328722238</t>
  </si>
  <si>
    <t>"plochy zpevněné kačírkem" 7,2</t>
  </si>
  <si>
    <t>9</t>
  </si>
  <si>
    <t>573231108</t>
  </si>
  <si>
    <t>Postřik živičný spojovací ze silniční emulze v množství 0,50 kg/m2</t>
  </si>
  <si>
    <t>-586886717</t>
  </si>
  <si>
    <t>1106+453,8</t>
  </si>
  <si>
    <t>577134111</t>
  </si>
  <si>
    <t>Asfaltový beton vrstva obrusná ACO 11 (ABS) tř. I tl 40 mm š do 3 m z nemodifikovaného asfaltu</t>
  </si>
  <si>
    <t>350507898</t>
  </si>
  <si>
    <t>"skl.A"  1106</t>
  </si>
  <si>
    <t>"skl.E"  453,8</t>
  </si>
  <si>
    <t>596211122</t>
  </si>
  <si>
    <t>Kladení zámkové dlažby komunikací pro pěší tl 60 mm skupiny B pl do 300 m2</t>
  </si>
  <si>
    <t>-1163294854</t>
  </si>
  <si>
    <t>"skl. C"   1,5*0</t>
  </si>
  <si>
    <t>"skl. D"   36,2</t>
  </si>
  <si>
    <t>23</t>
  </si>
  <si>
    <t>59245212</t>
  </si>
  <si>
    <t>dlažba zámková profilová základní 196x161x60mm přírodní</t>
  </si>
  <si>
    <t>1068671490</t>
  </si>
  <si>
    <t>36,2*1,05</t>
  </si>
  <si>
    <t>22</t>
  </si>
  <si>
    <t>596211223</t>
  </si>
  <si>
    <t>Kladení zámkové dlažby komunikací pro pěší tl 80 mm skupiny B pl přes 300 m2</t>
  </si>
  <si>
    <t>1720930367</t>
  </si>
  <si>
    <t>"skl. B"   156,2</t>
  </si>
  <si>
    <t>24</t>
  </si>
  <si>
    <t>59245213</t>
  </si>
  <si>
    <t>dlažba zámková profilová základní 196x161x80mm přírodní</t>
  </si>
  <si>
    <t>-2109184580</t>
  </si>
  <si>
    <t>156,2*1,05</t>
  </si>
  <si>
    <t>Ostatní konstrukce a práce, bourání</t>
  </si>
  <si>
    <t>35</t>
  </si>
  <si>
    <t>9-01</t>
  </si>
  <si>
    <t>D+M nopová izolace podél budov. plotové podezdívky</t>
  </si>
  <si>
    <t>-828233344</t>
  </si>
  <si>
    <t>76</t>
  </si>
  <si>
    <t>9-04</t>
  </si>
  <si>
    <t>D+M stranová překládka vedení CETIN</t>
  </si>
  <si>
    <t>-579950367</t>
  </si>
  <si>
    <t>90+6</t>
  </si>
  <si>
    <t>77</t>
  </si>
  <si>
    <t>9-05</t>
  </si>
  <si>
    <t xml:space="preserve">D+M chránička betonová </t>
  </si>
  <si>
    <t>936563647</t>
  </si>
  <si>
    <t>1,5</t>
  </si>
  <si>
    <t>104</t>
  </si>
  <si>
    <t>9-06</t>
  </si>
  <si>
    <t>D+M rezervní chránička betonová CETI PE 110</t>
  </si>
  <si>
    <t>1463712430</t>
  </si>
  <si>
    <t>97</t>
  </si>
  <si>
    <t>60</t>
  </si>
  <si>
    <t>914111111</t>
  </si>
  <si>
    <t>Montáž svislé dopravní značky do velikosti 1 m2 objímkami na sloupek nebo konzolu</t>
  </si>
  <si>
    <t>1514664404</t>
  </si>
  <si>
    <t>"stávající znovu"  3*0</t>
  </si>
  <si>
    <t>"nové"  2</t>
  </si>
  <si>
    <t>61</t>
  </si>
  <si>
    <t>40445555.1</t>
  </si>
  <si>
    <t xml:space="preserve">značka dopravní svislá retroreflexní fólie tř 1 Al </t>
  </si>
  <si>
    <t>1547924563</t>
  </si>
  <si>
    <t>58</t>
  </si>
  <si>
    <t>914511111</t>
  </si>
  <si>
    <t>Montáž sloupku dopravních značek délky do 3,5 m s betonovým základem</t>
  </si>
  <si>
    <t>-1185478357</t>
  </si>
  <si>
    <t>"stávající zpět"  2*0</t>
  </si>
  <si>
    <t>"nové"  1</t>
  </si>
  <si>
    <t>"zrcadlo" 1*0</t>
  </si>
  <si>
    <t>59</t>
  </si>
  <si>
    <t>40445230</t>
  </si>
  <si>
    <t>sloupek pro dopravní značku Zn D 70mm v 3,5m</t>
  </si>
  <si>
    <t>1898858279</t>
  </si>
  <si>
    <t>80</t>
  </si>
  <si>
    <t>916131213</t>
  </si>
  <si>
    <t>Osazení silničního obrubníku betonového stojatého s boční opěrou do lože z betonu prostého</t>
  </si>
  <si>
    <t>152485759</t>
  </si>
  <si>
    <t>181,8+34</t>
  </si>
  <si>
    <t>82</t>
  </si>
  <si>
    <t>59217029</t>
  </si>
  <si>
    <t>obrubník betonový silniční nájezdový 1000x150x150mm</t>
  </si>
  <si>
    <t>942525880</t>
  </si>
  <si>
    <t>181,8*1,01</t>
  </si>
  <si>
    <t>83</t>
  </si>
  <si>
    <t>59217030</t>
  </si>
  <si>
    <t>obrubník betonový silniční přechodový 1000x150x150-250mm</t>
  </si>
  <si>
    <t>1110580921</t>
  </si>
  <si>
    <t>34*1,01</t>
  </si>
  <si>
    <t>84</t>
  </si>
  <si>
    <t>916231113</t>
  </si>
  <si>
    <t>Osazení chodníkového obrubníku betonového ležatého s boční opěrou do lože z betonu prostého</t>
  </si>
  <si>
    <t>1035148654</t>
  </si>
  <si>
    <t>443,8</t>
  </si>
  <si>
    <t>85</t>
  </si>
  <si>
    <t>59217023</t>
  </si>
  <si>
    <t>obrubník betonový chodníkový 1000x150x250mm</t>
  </si>
  <si>
    <t>-35553398</t>
  </si>
  <si>
    <t>443,8*1,01</t>
  </si>
  <si>
    <t>16</t>
  </si>
  <si>
    <t>916331112</t>
  </si>
  <si>
    <t>Osazení zahradního obrubníku betonového do lože z betonu s boční opěrou</t>
  </si>
  <si>
    <t>-746156196</t>
  </si>
  <si>
    <t>17</t>
  </si>
  <si>
    <t>59217012</t>
  </si>
  <si>
    <t>obrubník betonový zahradní 500x80x250mm</t>
  </si>
  <si>
    <t>-1062240716</t>
  </si>
  <si>
    <t>36,7*1,01</t>
  </si>
  <si>
    <t>18</t>
  </si>
  <si>
    <t>916991121</t>
  </si>
  <si>
    <t>Lože pod obrubníky, krajníky nebo obruby z dlažebních kostek z betonu prostého</t>
  </si>
  <si>
    <t>-1119855731</t>
  </si>
  <si>
    <t>(215,8+443,8)*0,4*0,05</t>
  </si>
  <si>
    <t>(36,7)*0,2*0,05</t>
  </si>
  <si>
    <t>19</t>
  </si>
  <si>
    <t>919124121</t>
  </si>
  <si>
    <t>Ošetření spáry asfaltovou zálivkou, zatmelení a zadrcení</t>
  </si>
  <si>
    <t>-177867567</t>
  </si>
  <si>
    <t>20</t>
  </si>
  <si>
    <t>919735112</t>
  </si>
  <si>
    <t>Řezání stávajícího živičného krytu hl do 100 mm</t>
  </si>
  <si>
    <t>-1165761402</t>
  </si>
  <si>
    <t>997</t>
  </si>
  <si>
    <t>Přesun sutě</t>
  </si>
  <si>
    <t>90</t>
  </si>
  <si>
    <t>997221551</t>
  </si>
  <si>
    <t>Vodorovná doprava suti ze sypkých materiálů do 1 km</t>
  </si>
  <si>
    <t>256938881</t>
  </si>
  <si>
    <t>387,005+7,54+4,4</t>
  </si>
  <si>
    <t>308,608</t>
  </si>
  <si>
    <t>92</t>
  </si>
  <si>
    <t>997221559</t>
  </si>
  <si>
    <t>Příplatek ZKD 1 km u vodorovné dopravy suti ze sypkých materiálů</t>
  </si>
  <si>
    <t>932501991</t>
  </si>
  <si>
    <t>707,553*14</t>
  </si>
  <si>
    <t>91</t>
  </si>
  <si>
    <t>997221561</t>
  </si>
  <si>
    <t>Vodorovná doprava suti z kusových materiálů do 1 km</t>
  </si>
  <si>
    <t>831501992</t>
  </si>
  <si>
    <t>2,95+11,05+80,938+93,89</t>
  </si>
  <si>
    <t>93</t>
  </si>
  <si>
    <t>997221569</t>
  </si>
  <si>
    <t>Příplatek ZKD 1 km u vodorovné dopravy suti z kusových materiálů</t>
  </si>
  <si>
    <t>351630482</t>
  </si>
  <si>
    <t>188,828*14</t>
  </si>
  <si>
    <t>94</t>
  </si>
  <si>
    <t>997221611</t>
  </si>
  <si>
    <t>Nakládání suti na dopravní prostředky pro vodorovnou dopravu</t>
  </si>
  <si>
    <t>420808044</t>
  </si>
  <si>
    <t>95</t>
  </si>
  <si>
    <t>997221815</t>
  </si>
  <si>
    <t>Poplatek za uložení na skládce (skládkovné) stavebního odpadu betonového kód odpadu 170 101</t>
  </si>
  <si>
    <t>745710506</t>
  </si>
  <si>
    <t>2,95+80,938+93,8</t>
  </si>
  <si>
    <t>98</t>
  </si>
  <si>
    <t>997221825</t>
  </si>
  <si>
    <t>Poplatek za uložení na skládce (skládkovné) stavebního odpadu železobetonového kód odpadu 170 101</t>
  </si>
  <si>
    <t>869301088</t>
  </si>
  <si>
    <t>96</t>
  </si>
  <si>
    <t>997221845</t>
  </si>
  <si>
    <t>Poplatek za uložení na skládce (skládkovné) odpadu asfaltového bez dehtu kód odpadu 170 302</t>
  </si>
  <si>
    <t>482620261</t>
  </si>
  <si>
    <t>997221855</t>
  </si>
  <si>
    <t>Poplatek za uložení na skládce (skládkovné) zeminy a kameniva kód odpadu 170 504</t>
  </si>
  <si>
    <t>-2087168295</t>
  </si>
  <si>
    <t>998</t>
  </si>
  <si>
    <t>Přesun hmot</t>
  </si>
  <si>
    <t>89</t>
  </si>
  <si>
    <t>998225111</t>
  </si>
  <si>
    <t>Přesun hmot pro pozemní komunikace s krytem z kamene, monolitickým betonovým nebo živičným</t>
  </si>
  <si>
    <t>-1015668911</t>
  </si>
  <si>
    <t>2 - veřejné osvětlení</t>
  </si>
  <si>
    <t>M - Práce a dodávky M</t>
  </si>
  <si>
    <t xml:space="preserve">    21-M - Elektromontáže</t>
  </si>
  <si>
    <t>Práce a dodávky M</t>
  </si>
  <si>
    <t>21-M</t>
  </si>
  <si>
    <t>Elektromontáže</t>
  </si>
  <si>
    <t>02101</t>
  </si>
  <si>
    <t>Veřejné osvětlení</t>
  </si>
  <si>
    <t>soub</t>
  </si>
  <si>
    <t>905371034</t>
  </si>
  <si>
    <t>3 - vodovod řad B</t>
  </si>
  <si>
    <t xml:space="preserve">    8 - Trubní vedení</t>
  </si>
  <si>
    <t>Trubní vedení</t>
  </si>
  <si>
    <t>08-01</t>
  </si>
  <si>
    <t>Vodovodní řad B</t>
  </si>
  <si>
    <t>1150663016</t>
  </si>
  <si>
    <t>4 - kanalizace stoka B</t>
  </si>
  <si>
    <t>08-02</t>
  </si>
  <si>
    <t>Kanalizační stoka B</t>
  </si>
  <si>
    <t>-2136862945</t>
  </si>
  <si>
    <t xml:space="preserve">5 - VRN </t>
  </si>
  <si>
    <t>VRN - Vedlejší rozpočtové náklady</t>
  </si>
  <si>
    <t xml:space="preserve">    VRN1 - VRN</t>
  </si>
  <si>
    <t>VRN</t>
  </si>
  <si>
    <t>Vedlejší rozpočtové náklady</t>
  </si>
  <si>
    <t>VRN1</t>
  </si>
  <si>
    <t>012103000</t>
  </si>
  <si>
    <t>Geodetické práce před výstavbou</t>
  </si>
  <si>
    <t>kpl</t>
  </si>
  <si>
    <t>1024</t>
  </si>
  <si>
    <t>-1241490612</t>
  </si>
  <si>
    <t>012303000</t>
  </si>
  <si>
    <t>Geodetické práce po výstavbě</t>
  </si>
  <si>
    <t>-1213044793</t>
  </si>
  <si>
    <t>030001000</t>
  </si>
  <si>
    <t>Zařízení staveniště</t>
  </si>
  <si>
    <t>%</t>
  </si>
  <si>
    <t>-724601127</t>
  </si>
  <si>
    <t>070001000</t>
  </si>
  <si>
    <t>Provozní vlivy</t>
  </si>
  <si>
    <t>1680499630</t>
  </si>
  <si>
    <t>070001001</t>
  </si>
  <si>
    <t>Místní poplatky - vytyčení sítí</t>
  </si>
  <si>
    <t>-1420554454</t>
  </si>
  <si>
    <t>6</t>
  </si>
  <si>
    <t>DIO - dopravněinženýrské opatření</t>
  </si>
  <si>
    <t>-1967293306</t>
  </si>
  <si>
    <t>PD -  skutečného provedení</t>
  </si>
  <si>
    <t>-559074870</t>
  </si>
  <si>
    <t>08-03</t>
  </si>
  <si>
    <t>Statické zkoušy na konstrukčních vrstvách</t>
  </si>
  <si>
    <t>-32389134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</si>
</sst>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2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28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1" fillId="0" borderId="0" xfId="0" applyNumberFormat="1" applyFont="1" applyAlignment="1" applyProtection="1"/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17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0" fillId="0" borderId="22" xfId="0" applyFont="1" applyBorder="1" applyAlignment="1" applyProtection="1">
      <alignment horizontal="center" vertical="center"/>
    </xf>
    <xf numFmtId="49" fontId="30" fillId="0" borderId="22" xfId="0" applyNumberFormat="1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center" vertical="center" wrapText="1"/>
    </xf>
    <xf numFmtId="167" fontId="30" fillId="0" borderId="22" xfId="0" applyNumberFormat="1" applyFont="1" applyBorder="1" applyAlignment="1" applyProtection="1">
      <alignment vertical="center"/>
    </xf>
    <xf numFmtId="4" fontId="30" fillId="2" borderId="22" xfId="0" applyNumberFormat="1" applyFont="1" applyFill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</xf>
    <xf numFmtId="0" fontId="30" fillId="0" borderId="3" xfId="0" applyFont="1" applyBorder="1" applyAlignment="1">
      <alignment vertical="center"/>
    </xf>
    <xf numFmtId="0" fontId="30" fillId="2" borderId="14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 applyProtection="1">
      <alignment horizontal="center" vertical="center"/>
    </xf>
    <xf numFmtId="0" fontId="1" fillId="2" borderId="19" xfId="0" applyFont="1" applyFill="1" applyBorder="1" applyAlignment="1" applyProtection="1">
      <alignment horizontal="left" vertical="center"/>
      <protection locked="0"/>
    </xf>
    <xf numFmtId="0" fontId="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167" fontId="0" fillId="2" borderId="22" xfId="0" applyNumberFormat="1" applyFont="1" applyFill="1" applyBorder="1" applyAlignment="1" applyProtection="1">
      <alignment vertical="center"/>
      <protection locked="0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0" xfId="0"/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/>
    </xf>
    <xf numFmtId="0" fontId="0" fillId="0" borderId="0" xfId="0" applyProtection="1"/>
    <xf numFmtId="0" fontId="2" fillId="0" borderId="0" xfId="0" applyFont="1" applyAlignment="1" applyProtection="1">
      <alignment horizontal="left" vertical="top" wrapText="1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righ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24" fillId="0" borderId="0" xfId="0" applyFont="1" applyAlignment="1" applyProtection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0" fillId="2" borderId="0" xfId="0" applyFont="1" applyFill="1" applyAlignment="1" applyProtection="1">
      <alignment horizontal="left" vertical="center"/>
      <protection locked="0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1"/>
  <sheetViews>
    <sheetView showGridLines="0" tabSelected="1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ht="36.950000000000003" customHeight="1">
      <c r="AR2" s="243"/>
      <c r="AS2" s="243"/>
      <c r="AT2" s="243"/>
      <c r="AU2" s="243"/>
      <c r="AV2" s="243"/>
      <c r="AW2" s="243"/>
      <c r="AX2" s="243"/>
      <c r="AY2" s="243"/>
      <c r="AZ2" s="243"/>
      <c r="BA2" s="243"/>
      <c r="BB2" s="243"/>
      <c r="BC2" s="243"/>
      <c r="BD2" s="243"/>
      <c r="BE2" s="243"/>
      <c r="BS2" s="15" t="s">
        <v>6</v>
      </c>
      <c r="BT2" s="15" t="s">
        <v>7</v>
      </c>
    </row>
    <row r="3" spans="1:74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ht="24.95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pans="1:74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5" t="s">
        <v>14</v>
      </c>
      <c r="L5" s="256"/>
      <c r="M5" s="256"/>
      <c r="N5" s="256"/>
      <c r="O5" s="256"/>
      <c r="P5" s="256"/>
      <c r="Q5" s="256"/>
      <c r="R5" s="256"/>
      <c r="S5" s="256"/>
      <c r="T5" s="256"/>
      <c r="U5" s="256"/>
      <c r="V5" s="256"/>
      <c r="W5" s="256"/>
      <c r="X5" s="256"/>
      <c r="Y5" s="256"/>
      <c r="Z5" s="256"/>
      <c r="AA5" s="256"/>
      <c r="AB5" s="256"/>
      <c r="AC5" s="256"/>
      <c r="AD5" s="256"/>
      <c r="AE5" s="256"/>
      <c r="AF5" s="256"/>
      <c r="AG5" s="256"/>
      <c r="AH5" s="256"/>
      <c r="AI5" s="256"/>
      <c r="AJ5" s="256"/>
      <c r="AK5" s="256"/>
      <c r="AL5" s="256"/>
      <c r="AM5" s="256"/>
      <c r="AN5" s="256"/>
      <c r="AO5" s="256"/>
      <c r="AP5" s="20"/>
      <c r="AQ5" s="20"/>
      <c r="AR5" s="18"/>
      <c r="BE5" s="235" t="s">
        <v>15</v>
      </c>
      <c r="BS5" s="15" t="s">
        <v>6</v>
      </c>
    </row>
    <row r="6" spans="1:74" ht="36.950000000000003" customHeight="1">
      <c r="B6" s="19"/>
      <c r="C6" s="20"/>
      <c r="D6" s="26" t="s">
        <v>16</v>
      </c>
      <c r="E6" s="20"/>
      <c r="F6" s="20"/>
      <c r="G6" s="20"/>
      <c r="H6" s="20"/>
      <c r="I6" s="20"/>
      <c r="J6" s="20"/>
      <c r="K6" s="257" t="s">
        <v>17</v>
      </c>
      <c r="L6" s="256"/>
      <c r="M6" s="256"/>
      <c r="N6" s="256"/>
      <c r="O6" s="256"/>
      <c r="P6" s="256"/>
      <c r="Q6" s="256"/>
      <c r="R6" s="256"/>
      <c r="S6" s="256"/>
      <c r="T6" s="256"/>
      <c r="U6" s="256"/>
      <c r="V6" s="256"/>
      <c r="W6" s="256"/>
      <c r="X6" s="256"/>
      <c r="Y6" s="256"/>
      <c r="Z6" s="256"/>
      <c r="AA6" s="256"/>
      <c r="AB6" s="256"/>
      <c r="AC6" s="256"/>
      <c r="AD6" s="256"/>
      <c r="AE6" s="256"/>
      <c r="AF6" s="256"/>
      <c r="AG6" s="256"/>
      <c r="AH6" s="256"/>
      <c r="AI6" s="256"/>
      <c r="AJ6" s="256"/>
      <c r="AK6" s="256"/>
      <c r="AL6" s="256"/>
      <c r="AM6" s="256"/>
      <c r="AN6" s="256"/>
      <c r="AO6" s="256"/>
      <c r="AP6" s="20"/>
      <c r="AQ6" s="20"/>
      <c r="AR6" s="18"/>
      <c r="BE6" s="236"/>
      <c r="BS6" s="15" t="s">
        <v>6</v>
      </c>
    </row>
    <row r="7" spans="1:74" ht="12" customHeight="1">
      <c r="B7" s="19"/>
      <c r="C7" s="20"/>
      <c r="D7" s="27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7" t="s">
        <v>19</v>
      </c>
      <c r="AL7" s="20"/>
      <c r="AM7" s="20"/>
      <c r="AN7" s="25" t="s">
        <v>1</v>
      </c>
      <c r="AO7" s="20"/>
      <c r="AP7" s="20"/>
      <c r="AQ7" s="20"/>
      <c r="AR7" s="18"/>
      <c r="BE7" s="236"/>
      <c r="BS7" s="15" t="s">
        <v>6</v>
      </c>
    </row>
    <row r="8" spans="1:74" ht="12" customHeight="1">
      <c r="B8" s="19"/>
      <c r="C8" s="20"/>
      <c r="D8" s="27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7" t="s">
        <v>22</v>
      </c>
      <c r="AL8" s="20"/>
      <c r="AM8" s="20"/>
      <c r="AN8" s="28" t="s">
        <v>23</v>
      </c>
      <c r="AO8" s="20"/>
      <c r="AP8" s="20"/>
      <c r="AQ8" s="20"/>
      <c r="AR8" s="18"/>
      <c r="BE8" s="236"/>
      <c r="BS8" s="15" t="s">
        <v>6</v>
      </c>
    </row>
    <row r="9" spans="1:74" ht="14.45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36"/>
      <c r="BS9" s="15" t="s">
        <v>6</v>
      </c>
    </row>
    <row r="10" spans="1:74" ht="12" customHeight="1">
      <c r="B10" s="19"/>
      <c r="C10" s="20"/>
      <c r="D10" s="27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7" t="s">
        <v>25</v>
      </c>
      <c r="AL10" s="20"/>
      <c r="AM10" s="20"/>
      <c r="AN10" s="25" t="s">
        <v>1</v>
      </c>
      <c r="AO10" s="20"/>
      <c r="AP10" s="20"/>
      <c r="AQ10" s="20"/>
      <c r="AR10" s="18"/>
      <c r="BE10" s="236"/>
      <c r="BS10" s="15" t="s">
        <v>6</v>
      </c>
    </row>
    <row r="11" spans="1:74" ht="18.399999999999999" customHeight="1">
      <c r="B11" s="19"/>
      <c r="C11" s="20"/>
      <c r="D11" s="20"/>
      <c r="E11" s="25" t="s">
        <v>26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7" t="s">
        <v>27</v>
      </c>
      <c r="AL11" s="20"/>
      <c r="AM11" s="20"/>
      <c r="AN11" s="25" t="s">
        <v>1</v>
      </c>
      <c r="AO11" s="20"/>
      <c r="AP11" s="20"/>
      <c r="AQ11" s="20"/>
      <c r="AR11" s="18"/>
      <c r="BE11" s="236"/>
      <c r="BS11" s="15" t="s">
        <v>6</v>
      </c>
    </row>
    <row r="12" spans="1:74" ht="6.95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36"/>
      <c r="BS12" s="15" t="s">
        <v>6</v>
      </c>
    </row>
    <row r="13" spans="1:74" ht="12" customHeight="1">
      <c r="B13" s="19"/>
      <c r="C13" s="20"/>
      <c r="D13" s="27" t="s">
        <v>28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7" t="s">
        <v>25</v>
      </c>
      <c r="AL13" s="20"/>
      <c r="AM13" s="20"/>
      <c r="AN13" s="29" t="s">
        <v>29</v>
      </c>
      <c r="AO13" s="20"/>
      <c r="AP13" s="20"/>
      <c r="AQ13" s="20"/>
      <c r="AR13" s="18"/>
      <c r="BE13" s="236"/>
      <c r="BS13" s="15" t="s">
        <v>6</v>
      </c>
    </row>
    <row r="14" spans="1:74" ht="11.25">
      <c r="B14" s="19"/>
      <c r="C14" s="20"/>
      <c r="D14" s="20"/>
      <c r="E14" s="258" t="s">
        <v>29</v>
      </c>
      <c r="F14" s="259"/>
      <c r="G14" s="259"/>
      <c r="H14" s="259"/>
      <c r="I14" s="259"/>
      <c r="J14" s="259"/>
      <c r="K14" s="259"/>
      <c r="L14" s="259"/>
      <c r="M14" s="259"/>
      <c r="N14" s="259"/>
      <c r="O14" s="259"/>
      <c r="P14" s="259"/>
      <c r="Q14" s="259"/>
      <c r="R14" s="259"/>
      <c r="S14" s="259"/>
      <c r="T14" s="259"/>
      <c r="U14" s="259"/>
      <c r="V14" s="259"/>
      <c r="W14" s="259"/>
      <c r="X14" s="259"/>
      <c r="Y14" s="259"/>
      <c r="Z14" s="259"/>
      <c r="AA14" s="259"/>
      <c r="AB14" s="259"/>
      <c r="AC14" s="259"/>
      <c r="AD14" s="259"/>
      <c r="AE14" s="259"/>
      <c r="AF14" s="259"/>
      <c r="AG14" s="259"/>
      <c r="AH14" s="259"/>
      <c r="AI14" s="259"/>
      <c r="AJ14" s="259"/>
      <c r="AK14" s="27" t="s">
        <v>27</v>
      </c>
      <c r="AL14" s="20"/>
      <c r="AM14" s="20"/>
      <c r="AN14" s="29" t="s">
        <v>29</v>
      </c>
      <c r="AO14" s="20"/>
      <c r="AP14" s="20"/>
      <c r="AQ14" s="20"/>
      <c r="AR14" s="18"/>
      <c r="BE14" s="236"/>
      <c r="BS14" s="15" t="s">
        <v>6</v>
      </c>
    </row>
    <row r="15" spans="1:74" ht="6.95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36"/>
      <c r="BS15" s="15" t="s">
        <v>4</v>
      </c>
    </row>
    <row r="16" spans="1:74" ht="12" customHeight="1">
      <c r="B16" s="19"/>
      <c r="C16" s="20"/>
      <c r="D16" s="27" t="s">
        <v>30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7" t="s">
        <v>25</v>
      </c>
      <c r="AL16" s="20"/>
      <c r="AM16" s="20"/>
      <c r="AN16" s="25" t="s">
        <v>1</v>
      </c>
      <c r="AO16" s="20"/>
      <c r="AP16" s="20"/>
      <c r="AQ16" s="20"/>
      <c r="AR16" s="18"/>
      <c r="BE16" s="236"/>
      <c r="BS16" s="15" t="s">
        <v>4</v>
      </c>
    </row>
    <row r="17" spans="2:71" ht="18.399999999999999" customHeight="1">
      <c r="B17" s="19"/>
      <c r="C17" s="20"/>
      <c r="D17" s="20"/>
      <c r="E17" s="25" t="s">
        <v>31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7" t="s">
        <v>27</v>
      </c>
      <c r="AL17" s="20"/>
      <c r="AM17" s="20"/>
      <c r="AN17" s="25" t="s">
        <v>1</v>
      </c>
      <c r="AO17" s="20"/>
      <c r="AP17" s="20"/>
      <c r="AQ17" s="20"/>
      <c r="AR17" s="18"/>
      <c r="BE17" s="236"/>
      <c r="BS17" s="15" t="s">
        <v>32</v>
      </c>
    </row>
    <row r="18" spans="2:71" ht="6.95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36"/>
      <c r="BS18" s="15" t="s">
        <v>6</v>
      </c>
    </row>
    <row r="19" spans="2:71" ht="12" customHeight="1">
      <c r="B19" s="19"/>
      <c r="C19" s="20"/>
      <c r="D19" s="27" t="s">
        <v>33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7" t="s">
        <v>25</v>
      </c>
      <c r="AL19" s="20"/>
      <c r="AM19" s="20"/>
      <c r="AN19" s="25" t="s">
        <v>1</v>
      </c>
      <c r="AO19" s="20"/>
      <c r="AP19" s="20"/>
      <c r="AQ19" s="20"/>
      <c r="AR19" s="18"/>
      <c r="BE19" s="236"/>
      <c r="BS19" s="15" t="s">
        <v>6</v>
      </c>
    </row>
    <row r="20" spans="2:71" ht="18.399999999999999" customHeight="1">
      <c r="B20" s="19"/>
      <c r="C20" s="20"/>
      <c r="D20" s="20"/>
      <c r="E20" s="25" t="s">
        <v>34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7" t="s">
        <v>27</v>
      </c>
      <c r="AL20" s="20"/>
      <c r="AM20" s="20"/>
      <c r="AN20" s="25" t="s">
        <v>1</v>
      </c>
      <c r="AO20" s="20"/>
      <c r="AP20" s="20"/>
      <c r="AQ20" s="20"/>
      <c r="AR20" s="18"/>
      <c r="BE20" s="236"/>
      <c r="BS20" s="15" t="s">
        <v>32</v>
      </c>
    </row>
    <row r="21" spans="2:71" ht="6.95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36"/>
    </row>
    <row r="22" spans="2:71" ht="12" customHeight="1">
      <c r="B22" s="19"/>
      <c r="C22" s="20"/>
      <c r="D22" s="27" t="s">
        <v>35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36"/>
    </row>
    <row r="23" spans="2:71" ht="16.5" customHeight="1">
      <c r="B23" s="19"/>
      <c r="C23" s="20"/>
      <c r="D23" s="20"/>
      <c r="E23" s="260" t="s">
        <v>1</v>
      </c>
      <c r="F23" s="260"/>
      <c r="G23" s="260"/>
      <c r="H23" s="260"/>
      <c r="I23" s="260"/>
      <c r="J23" s="260"/>
      <c r="K23" s="260"/>
      <c r="L23" s="260"/>
      <c r="M23" s="260"/>
      <c r="N23" s="260"/>
      <c r="O23" s="260"/>
      <c r="P23" s="260"/>
      <c r="Q23" s="260"/>
      <c r="R23" s="260"/>
      <c r="S23" s="260"/>
      <c r="T23" s="260"/>
      <c r="U23" s="260"/>
      <c r="V23" s="260"/>
      <c r="W23" s="260"/>
      <c r="X23" s="260"/>
      <c r="Y23" s="260"/>
      <c r="Z23" s="260"/>
      <c r="AA23" s="260"/>
      <c r="AB23" s="260"/>
      <c r="AC23" s="260"/>
      <c r="AD23" s="260"/>
      <c r="AE23" s="260"/>
      <c r="AF23" s="260"/>
      <c r="AG23" s="260"/>
      <c r="AH23" s="260"/>
      <c r="AI23" s="260"/>
      <c r="AJ23" s="260"/>
      <c r="AK23" s="260"/>
      <c r="AL23" s="260"/>
      <c r="AM23" s="260"/>
      <c r="AN23" s="260"/>
      <c r="AO23" s="20"/>
      <c r="AP23" s="20"/>
      <c r="AQ23" s="20"/>
      <c r="AR23" s="18"/>
      <c r="BE23" s="236"/>
    </row>
    <row r="24" spans="2:71" ht="6.95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36"/>
    </row>
    <row r="25" spans="2:71" ht="6.95" customHeight="1">
      <c r="B25" s="19"/>
      <c r="C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20"/>
      <c r="AQ25" s="20"/>
      <c r="AR25" s="18"/>
      <c r="BE25" s="236"/>
    </row>
    <row r="26" spans="2:71" s="1" customFormat="1" ht="25.9" customHeight="1">
      <c r="B26" s="32"/>
      <c r="C26" s="33"/>
      <c r="D26" s="34" t="s">
        <v>36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37">
        <f>ROUND(AG54,2)</f>
        <v>0</v>
      </c>
      <c r="AL26" s="238"/>
      <c r="AM26" s="238"/>
      <c r="AN26" s="238"/>
      <c r="AO26" s="238"/>
      <c r="AP26" s="33"/>
      <c r="AQ26" s="33"/>
      <c r="AR26" s="36"/>
      <c r="BE26" s="236"/>
    </row>
    <row r="27" spans="2:71" s="1" customFormat="1" ht="6.95" customHeight="1"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E27" s="236"/>
    </row>
    <row r="28" spans="2:71" s="1" customFormat="1" ht="11.25"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61" t="s">
        <v>37</v>
      </c>
      <c r="M28" s="261"/>
      <c r="N28" s="261"/>
      <c r="O28" s="261"/>
      <c r="P28" s="261"/>
      <c r="Q28" s="33"/>
      <c r="R28" s="33"/>
      <c r="S28" s="33"/>
      <c r="T28" s="33"/>
      <c r="U28" s="33"/>
      <c r="V28" s="33"/>
      <c r="W28" s="261" t="s">
        <v>38</v>
      </c>
      <c r="X28" s="261"/>
      <c r="Y28" s="261"/>
      <c r="Z28" s="261"/>
      <c r="AA28" s="261"/>
      <c r="AB28" s="261"/>
      <c r="AC28" s="261"/>
      <c r="AD28" s="261"/>
      <c r="AE28" s="261"/>
      <c r="AF28" s="33"/>
      <c r="AG28" s="33"/>
      <c r="AH28" s="33"/>
      <c r="AI28" s="33"/>
      <c r="AJ28" s="33"/>
      <c r="AK28" s="261" t="s">
        <v>39</v>
      </c>
      <c r="AL28" s="261"/>
      <c r="AM28" s="261"/>
      <c r="AN28" s="261"/>
      <c r="AO28" s="261"/>
      <c r="AP28" s="33"/>
      <c r="AQ28" s="33"/>
      <c r="AR28" s="36"/>
      <c r="BE28" s="236"/>
    </row>
    <row r="29" spans="2:71" s="2" customFormat="1" ht="14.45" customHeight="1">
      <c r="B29" s="37"/>
      <c r="C29" s="38"/>
      <c r="D29" s="27" t="s">
        <v>40</v>
      </c>
      <c r="E29" s="38"/>
      <c r="F29" s="27" t="s">
        <v>41</v>
      </c>
      <c r="G29" s="38"/>
      <c r="H29" s="38"/>
      <c r="I29" s="38"/>
      <c r="J29" s="38"/>
      <c r="K29" s="38"/>
      <c r="L29" s="262">
        <v>0.21</v>
      </c>
      <c r="M29" s="234"/>
      <c r="N29" s="234"/>
      <c r="O29" s="234"/>
      <c r="P29" s="234"/>
      <c r="Q29" s="38"/>
      <c r="R29" s="38"/>
      <c r="S29" s="38"/>
      <c r="T29" s="38"/>
      <c r="U29" s="38"/>
      <c r="V29" s="38"/>
      <c r="W29" s="233">
        <f>ROUND(AZ54, 2)</f>
        <v>0</v>
      </c>
      <c r="X29" s="234"/>
      <c r="Y29" s="234"/>
      <c r="Z29" s="234"/>
      <c r="AA29" s="234"/>
      <c r="AB29" s="234"/>
      <c r="AC29" s="234"/>
      <c r="AD29" s="234"/>
      <c r="AE29" s="234"/>
      <c r="AF29" s="38"/>
      <c r="AG29" s="38"/>
      <c r="AH29" s="38"/>
      <c r="AI29" s="38"/>
      <c r="AJ29" s="38"/>
      <c r="AK29" s="233">
        <f>ROUND(AV54, 2)</f>
        <v>0</v>
      </c>
      <c r="AL29" s="234"/>
      <c r="AM29" s="234"/>
      <c r="AN29" s="234"/>
      <c r="AO29" s="234"/>
      <c r="AP29" s="38"/>
      <c r="AQ29" s="38"/>
      <c r="AR29" s="39"/>
      <c r="BE29" s="236"/>
    </row>
    <row r="30" spans="2:71" s="2" customFormat="1" ht="14.45" customHeight="1">
      <c r="B30" s="37"/>
      <c r="C30" s="38"/>
      <c r="D30" s="38"/>
      <c r="E30" s="38"/>
      <c r="F30" s="27" t="s">
        <v>42</v>
      </c>
      <c r="G30" s="38"/>
      <c r="H30" s="38"/>
      <c r="I30" s="38"/>
      <c r="J30" s="38"/>
      <c r="K30" s="38"/>
      <c r="L30" s="262">
        <v>0.15</v>
      </c>
      <c r="M30" s="234"/>
      <c r="N30" s="234"/>
      <c r="O30" s="234"/>
      <c r="P30" s="234"/>
      <c r="Q30" s="38"/>
      <c r="R30" s="38"/>
      <c r="S30" s="38"/>
      <c r="T30" s="38"/>
      <c r="U30" s="38"/>
      <c r="V30" s="38"/>
      <c r="W30" s="233">
        <f>ROUND(BA54, 2)</f>
        <v>0</v>
      </c>
      <c r="X30" s="234"/>
      <c r="Y30" s="234"/>
      <c r="Z30" s="234"/>
      <c r="AA30" s="234"/>
      <c r="AB30" s="234"/>
      <c r="AC30" s="234"/>
      <c r="AD30" s="234"/>
      <c r="AE30" s="234"/>
      <c r="AF30" s="38"/>
      <c r="AG30" s="38"/>
      <c r="AH30" s="38"/>
      <c r="AI30" s="38"/>
      <c r="AJ30" s="38"/>
      <c r="AK30" s="233">
        <f>ROUND(AW54, 2)</f>
        <v>0</v>
      </c>
      <c r="AL30" s="234"/>
      <c r="AM30" s="234"/>
      <c r="AN30" s="234"/>
      <c r="AO30" s="234"/>
      <c r="AP30" s="38"/>
      <c r="AQ30" s="38"/>
      <c r="AR30" s="39"/>
      <c r="BE30" s="236"/>
    </row>
    <row r="31" spans="2:71" s="2" customFormat="1" ht="14.45" hidden="1" customHeight="1">
      <c r="B31" s="37"/>
      <c r="C31" s="38"/>
      <c r="D31" s="38"/>
      <c r="E31" s="38"/>
      <c r="F31" s="27" t="s">
        <v>43</v>
      </c>
      <c r="G31" s="38"/>
      <c r="H31" s="38"/>
      <c r="I31" s="38"/>
      <c r="J31" s="38"/>
      <c r="K31" s="38"/>
      <c r="L31" s="262">
        <v>0.21</v>
      </c>
      <c r="M31" s="234"/>
      <c r="N31" s="234"/>
      <c r="O31" s="234"/>
      <c r="P31" s="234"/>
      <c r="Q31" s="38"/>
      <c r="R31" s="38"/>
      <c r="S31" s="38"/>
      <c r="T31" s="38"/>
      <c r="U31" s="38"/>
      <c r="V31" s="38"/>
      <c r="W31" s="233">
        <f>ROUND(BB54, 2)</f>
        <v>0</v>
      </c>
      <c r="X31" s="234"/>
      <c r="Y31" s="234"/>
      <c r="Z31" s="234"/>
      <c r="AA31" s="234"/>
      <c r="AB31" s="234"/>
      <c r="AC31" s="234"/>
      <c r="AD31" s="234"/>
      <c r="AE31" s="234"/>
      <c r="AF31" s="38"/>
      <c r="AG31" s="38"/>
      <c r="AH31" s="38"/>
      <c r="AI31" s="38"/>
      <c r="AJ31" s="38"/>
      <c r="AK31" s="233">
        <v>0</v>
      </c>
      <c r="AL31" s="234"/>
      <c r="AM31" s="234"/>
      <c r="AN31" s="234"/>
      <c r="AO31" s="234"/>
      <c r="AP31" s="38"/>
      <c r="AQ31" s="38"/>
      <c r="AR31" s="39"/>
      <c r="BE31" s="236"/>
    </row>
    <row r="32" spans="2:71" s="2" customFormat="1" ht="14.45" hidden="1" customHeight="1">
      <c r="B32" s="37"/>
      <c r="C32" s="38"/>
      <c r="D32" s="38"/>
      <c r="E32" s="38"/>
      <c r="F32" s="27" t="s">
        <v>44</v>
      </c>
      <c r="G32" s="38"/>
      <c r="H32" s="38"/>
      <c r="I32" s="38"/>
      <c r="J32" s="38"/>
      <c r="K32" s="38"/>
      <c r="L32" s="262">
        <v>0.15</v>
      </c>
      <c r="M32" s="234"/>
      <c r="N32" s="234"/>
      <c r="O32" s="234"/>
      <c r="P32" s="234"/>
      <c r="Q32" s="38"/>
      <c r="R32" s="38"/>
      <c r="S32" s="38"/>
      <c r="T32" s="38"/>
      <c r="U32" s="38"/>
      <c r="V32" s="38"/>
      <c r="W32" s="233">
        <f>ROUND(BC54, 2)</f>
        <v>0</v>
      </c>
      <c r="X32" s="234"/>
      <c r="Y32" s="234"/>
      <c r="Z32" s="234"/>
      <c r="AA32" s="234"/>
      <c r="AB32" s="234"/>
      <c r="AC32" s="234"/>
      <c r="AD32" s="234"/>
      <c r="AE32" s="234"/>
      <c r="AF32" s="38"/>
      <c r="AG32" s="38"/>
      <c r="AH32" s="38"/>
      <c r="AI32" s="38"/>
      <c r="AJ32" s="38"/>
      <c r="AK32" s="233">
        <v>0</v>
      </c>
      <c r="AL32" s="234"/>
      <c r="AM32" s="234"/>
      <c r="AN32" s="234"/>
      <c r="AO32" s="234"/>
      <c r="AP32" s="38"/>
      <c r="AQ32" s="38"/>
      <c r="AR32" s="39"/>
      <c r="BE32" s="236"/>
    </row>
    <row r="33" spans="2:57" s="2" customFormat="1" ht="14.45" hidden="1" customHeight="1">
      <c r="B33" s="37"/>
      <c r="C33" s="38"/>
      <c r="D33" s="38"/>
      <c r="E33" s="38"/>
      <c r="F33" s="27" t="s">
        <v>45</v>
      </c>
      <c r="G33" s="38"/>
      <c r="H33" s="38"/>
      <c r="I33" s="38"/>
      <c r="J33" s="38"/>
      <c r="K33" s="38"/>
      <c r="L33" s="262">
        <v>0</v>
      </c>
      <c r="M33" s="234"/>
      <c r="N33" s="234"/>
      <c r="O33" s="234"/>
      <c r="P33" s="234"/>
      <c r="Q33" s="38"/>
      <c r="R33" s="38"/>
      <c r="S33" s="38"/>
      <c r="T33" s="38"/>
      <c r="U33" s="38"/>
      <c r="V33" s="38"/>
      <c r="W33" s="233">
        <f>ROUND(BD54, 2)</f>
        <v>0</v>
      </c>
      <c r="X33" s="234"/>
      <c r="Y33" s="234"/>
      <c r="Z33" s="234"/>
      <c r="AA33" s="234"/>
      <c r="AB33" s="234"/>
      <c r="AC33" s="234"/>
      <c r="AD33" s="234"/>
      <c r="AE33" s="234"/>
      <c r="AF33" s="38"/>
      <c r="AG33" s="38"/>
      <c r="AH33" s="38"/>
      <c r="AI33" s="38"/>
      <c r="AJ33" s="38"/>
      <c r="AK33" s="233">
        <v>0</v>
      </c>
      <c r="AL33" s="234"/>
      <c r="AM33" s="234"/>
      <c r="AN33" s="234"/>
      <c r="AO33" s="234"/>
      <c r="AP33" s="38"/>
      <c r="AQ33" s="38"/>
      <c r="AR33" s="39"/>
      <c r="BE33" s="236"/>
    </row>
    <row r="34" spans="2:57" s="1" customFormat="1" ht="6.95" customHeight="1"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E34" s="236"/>
    </row>
    <row r="35" spans="2:57" s="1" customFormat="1" ht="25.9" customHeight="1">
      <c r="B35" s="32"/>
      <c r="C35" s="40"/>
      <c r="D35" s="41" t="s">
        <v>46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47</v>
      </c>
      <c r="U35" s="42"/>
      <c r="V35" s="42"/>
      <c r="W35" s="42"/>
      <c r="X35" s="239" t="s">
        <v>48</v>
      </c>
      <c r="Y35" s="240"/>
      <c r="Z35" s="240"/>
      <c r="AA35" s="240"/>
      <c r="AB35" s="240"/>
      <c r="AC35" s="42"/>
      <c r="AD35" s="42"/>
      <c r="AE35" s="42"/>
      <c r="AF35" s="42"/>
      <c r="AG35" s="42"/>
      <c r="AH35" s="42"/>
      <c r="AI35" s="42"/>
      <c r="AJ35" s="42"/>
      <c r="AK35" s="241">
        <f>SUM(AK26:AK33)</f>
        <v>0</v>
      </c>
      <c r="AL35" s="240"/>
      <c r="AM35" s="240"/>
      <c r="AN35" s="240"/>
      <c r="AO35" s="242"/>
      <c r="AP35" s="40"/>
      <c r="AQ35" s="40"/>
      <c r="AR35" s="36"/>
    </row>
    <row r="36" spans="2:57" s="1" customFormat="1" ht="6.95" customHeight="1"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</row>
    <row r="37" spans="2:57" s="1" customFormat="1" ht="6.95" customHeight="1">
      <c r="B37" s="44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45"/>
      <c r="AI37" s="45"/>
      <c r="AJ37" s="45"/>
      <c r="AK37" s="45"/>
      <c r="AL37" s="45"/>
      <c r="AM37" s="45"/>
      <c r="AN37" s="45"/>
      <c r="AO37" s="45"/>
      <c r="AP37" s="45"/>
      <c r="AQ37" s="45"/>
      <c r="AR37" s="36"/>
    </row>
    <row r="41" spans="2:57" s="1" customFormat="1" ht="6.95" customHeight="1">
      <c r="B41" s="46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36"/>
    </row>
    <row r="42" spans="2:57" s="1" customFormat="1" ht="24.95" customHeight="1">
      <c r="B42" s="32"/>
      <c r="C42" s="21" t="s">
        <v>49</v>
      </c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33"/>
      <c r="AL42" s="33"/>
      <c r="AM42" s="33"/>
      <c r="AN42" s="33"/>
      <c r="AO42" s="33"/>
      <c r="AP42" s="33"/>
      <c r="AQ42" s="33"/>
      <c r="AR42" s="36"/>
    </row>
    <row r="43" spans="2:57" s="1" customFormat="1" ht="6.95" customHeight="1">
      <c r="B43" s="32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33"/>
      <c r="AJ43" s="33"/>
      <c r="AK43" s="33"/>
      <c r="AL43" s="33"/>
      <c r="AM43" s="33"/>
      <c r="AN43" s="33"/>
      <c r="AO43" s="33"/>
      <c r="AP43" s="33"/>
      <c r="AQ43" s="33"/>
      <c r="AR43" s="36"/>
    </row>
    <row r="44" spans="2:57" s="1" customFormat="1" ht="12" customHeight="1">
      <c r="B44" s="32"/>
      <c r="C44" s="27" t="s">
        <v>13</v>
      </c>
      <c r="D44" s="33"/>
      <c r="E44" s="33"/>
      <c r="F44" s="33"/>
      <c r="G44" s="33"/>
      <c r="H44" s="33"/>
      <c r="I44" s="33"/>
      <c r="J44" s="33"/>
      <c r="K44" s="33"/>
      <c r="L44" s="33" t="str">
        <f>K5</f>
        <v>9-201-2019-3</v>
      </c>
      <c r="M44" s="33"/>
      <c r="N44" s="33"/>
      <c r="O44" s="33"/>
      <c r="P44" s="33"/>
      <c r="Q44" s="33"/>
      <c r="R44" s="33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  <c r="AF44" s="33"/>
      <c r="AG44" s="33"/>
      <c r="AH44" s="33"/>
      <c r="AI44" s="33"/>
      <c r="AJ44" s="33"/>
      <c r="AK44" s="33"/>
      <c r="AL44" s="33"/>
      <c r="AM44" s="33"/>
      <c r="AN44" s="33"/>
      <c r="AO44" s="33"/>
      <c r="AP44" s="33"/>
      <c r="AQ44" s="33"/>
      <c r="AR44" s="36"/>
    </row>
    <row r="45" spans="2:57" s="3" customFormat="1" ht="36.950000000000003" customHeight="1">
      <c r="B45" s="48"/>
      <c r="C45" s="49" t="s">
        <v>16</v>
      </c>
      <c r="D45" s="50"/>
      <c r="E45" s="50"/>
      <c r="F45" s="50"/>
      <c r="G45" s="50"/>
      <c r="H45" s="50"/>
      <c r="I45" s="50"/>
      <c r="J45" s="50"/>
      <c r="K45" s="50"/>
      <c r="L45" s="252" t="str">
        <f>K6</f>
        <v>Oprava MK ul. Stradinská Kostelec nad Orlicí</v>
      </c>
      <c r="M45" s="253"/>
      <c r="N45" s="253"/>
      <c r="O45" s="253"/>
      <c r="P45" s="253"/>
      <c r="Q45" s="253"/>
      <c r="R45" s="253"/>
      <c r="S45" s="253"/>
      <c r="T45" s="253"/>
      <c r="U45" s="253"/>
      <c r="V45" s="253"/>
      <c r="W45" s="253"/>
      <c r="X45" s="253"/>
      <c r="Y45" s="253"/>
      <c r="Z45" s="253"/>
      <c r="AA45" s="253"/>
      <c r="AB45" s="253"/>
      <c r="AC45" s="253"/>
      <c r="AD45" s="253"/>
      <c r="AE45" s="253"/>
      <c r="AF45" s="253"/>
      <c r="AG45" s="253"/>
      <c r="AH45" s="253"/>
      <c r="AI45" s="253"/>
      <c r="AJ45" s="253"/>
      <c r="AK45" s="253"/>
      <c r="AL45" s="253"/>
      <c r="AM45" s="253"/>
      <c r="AN45" s="253"/>
      <c r="AO45" s="253"/>
      <c r="AP45" s="50"/>
      <c r="AQ45" s="50"/>
      <c r="AR45" s="51"/>
    </row>
    <row r="46" spans="2:57" s="1" customFormat="1" ht="6.95" customHeight="1">
      <c r="B46" s="32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  <c r="AH46" s="33"/>
      <c r="AI46" s="33"/>
      <c r="AJ46" s="33"/>
      <c r="AK46" s="33"/>
      <c r="AL46" s="33"/>
      <c r="AM46" s="33"/>
      <c r="AN46" s="33"/>
      <c r="AO46" s="33"/>
      <c r="AP46" s="33"/>
      <c r="AQ46" s="33"/>
      <c r="AR46" s="36"/>
    </row>
    <row r="47" spans="2:57" s="1" customFormat="1" ht="12" customHeight="1">
      <c r="B47" s="32"/>
      <c r="C47" s="27" t="s">
        <v>20</v>
      </c>
      <c r="D47" s="33"/>
      <c r="E47" s="33"/>
      <c r="F47" s="33"/>
      <c r="G47" s="33"/>
      <c r="H47" s="33"/>
      <c r="I47" s="33"/>
      <c r="J47" s="33"/>
      <c r="K47" s="33"/>
      <c r="L47" s="52" t="str">
        <f>IF(K8="","",K8)</f>
        <v>Kostelec nad Orlicí</v>
      </c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  <c r="AH47" s="33"/>
      <c r="AI47" s="27" t="s">
        <v>22</v>
      </c>
      <c r="AJ47" s="33"/>
      <c r="AK47" s="33"/>
      <c r="AL47" s="33"/>
      <c r="AM47" s="254" t="str">
        <f>IF(AN8= "","",AN8)</f>
        <v>1.9.2019</v>
      </c>
      <c r="AN47" s="254"/>
      <c r="AO47" s="33"/>
      <c r="AP47" s="33"/>
      <c r="AQ47" s="33"/>
      <c r="AR47" s="36"/>
    </row>
    <row r="48" spans="2:57" s="1" customFormat="1" ht="6.95" customHeight="1">
      <c r="B48" s="32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6"/>
    </row>
    <row r="49" spans="1:91" s="1" customFormat="1" ht="13.7" customHeight="1">
      <c r="B49" s="32"/>
      <c r="C49" s="27" t="s">
        <v>24</v>
      </c>
      <c r="D49" s="33"/>
      <c r="E49" s="33"/>
      <c r="F49" s="33"/>
      <c r="G49" s="33"/>
      <c r="H49" s="33"/>
      <c r="I49" s="33"/>
      <c r="J49" s="33"/>
      <c r="K49" s="33"/>
      <c r="L49" s="33" t="str">
        <f>IF(E11= "","",E11)</f>
        <v>Město Kostelec nad Orlicí</v>
      </c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33"/>
      <c r="AH49" s="33"/>
      <c r="AI49" s="27" t="s">
        <v>30</v>
      </c>
      <c r="AJ49" s="33"/>
      <c r="AK49" s="33"/>
      <c r="AL49" s="33"/>
      <c r="AM49" s="250" t="str">
        <f>IF(E17="","",E17)</f>
        <v xml:space="preserve"> </v>
      </c>
      <c r="AN49" s="251"/>
      <c r="AO49" s="251"/>
      <c r="AP49" s="251"/>
      <c r="AQ49" s="33"/>
      <c r="AR49" s="36"/>
      <c r="AS49" s="244" t="s">
        <v>50</v>
      </c>
      <c r="AT49" s="245"/>
      <c r="AU49" s="54"/>
      <c r="AV49" s="54"/>
      <c r="AW49" s="54"/>
      <c r="AX49" s="54"/>
      <c r="AY49" s="54"/>
      <c r="AZ49" s="54"/>
      <c r="BA49" s="54"/>
      <c r="BB49" s="54"/>
      <c r="BC49" s="54"/>
      <c r="BD49" s="55"/>
    </row>
    <row r="50" spans="1:91" s="1" customFormat="1" ht="13.7" customHeight="1">
      <c r="B50" s="32"/>
      <c r="C50" s="27" t="s">
        <v>28</v>
      </c>
      <c r="D50" s="33"/>
      <c r="E50" s="33"/>
      <c r="F50" s="33"/>
      <c r="G50" s="33"/>
      <c r="H50" s="33"/>
      <c r="I50" s="33"/>
      <c r="J50" s="33"/>
      <c r="K50" s="33"/>
      <c r="L50" s="33" t="str">
        <f>IF(E14= "Vyplň údaj","",E14)</f>
        <v/>
      </c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27" t="s">
        <v>33</v>
      </c>
      <c r="AJ50" s="33"/>
      <c r="AK50" s="33"/>
      <c r="AL50" s="33"/>
      <c r="AM50" s="250" t="str">
        <f>IF(E20="","",E20)</f>
        <v>Hauckovi spol.s.r.o.</v>
      </c>
      <c r="AN50" s="251"/>
      <c r="AO50" s="251"/>
      <c r="AP50" s="251"/>
      <c r="AQ50" s="33"/>
      <c r="AR50" s="36"/>
      <c r="AS50" s="246"/>
      <c r="AT50" s="247"/>
      <c r="AU50" s="56"/>
      <c r="AV50" s="56"/>
      <c r="AW50" s="56"/>
      <c r="AX50" s="56"/>
      <c r="AY50" s="56"/>
      <c r="AZ50" s="56"/>
      <c r="BA50" s="56"/>
      <c r="BB50" s="56"/>
      <c r="BC50" s="56"/>
      <c r="BD50" s="57"/>
    </row>
    <row r="51" spans="1:91" s="1" customFormat="1" ht="10.9" customHeight="1">
      <c r="B51" s="32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  <c r="AF51" s="33"/>
      <c r="AG51" s="33"/>
      <c r="AH51" s="33"/>
      <c r="AI51" s="33"/>
      <c r="AJ51" s="33"/>
      <c r="AK51" s="33"/>
      <c r="AL51" s="33"/>
      <c r="AM51" s="33"/>
      <c r="AN51" s="33"/>
      <c r="AO51" s="33"/>
      <c r="AP51" s="33"/>
      <c r="AQ51" s="33"/>
      <c r="AR51" s="36"/>
      <c r="AS51" s="248"/>
      <c r="AT51" s="249"/>
      <c r="AU51" s="58"/>
      <c r="AV51" s="58"/>
      <c r="AW51" s="58"/>
      <c r="AX51" s="58"/>
      <c r="AY51" s="58"/>
      <c r="AZ51" s="58"/>
      <c r="BA51" s="58"/>
      <c r="BB51" s="58"/>
      <c r="BC51" s="58"/>
      <c r="BD51" s="59"/>
    </row>
    <row r="52" spans="1:91" s="1" customFormat="1" ht="29.25" customHeight="1">
      <c r="B52" s="32"/>
      <c r="C52" s="271" t="s">
        <v>51</v>
      </c>
      <c r="D52" s="264"/>
      <c r="E52" s="264"/>
      <c r="F52" s="264"/>
      <c r="G52" s="264"/>
      <c r="H52" s="60"/>
      <c r="I52" s="263" t="s">
        <v>52</v>
      </c>
      <c r="J52" s="264"/>
      <c r="K52" s="264"/>
      <c r="L52" s="264"/>
      <c r="M52" s="264"/>
      <c r="N52" s="264"/>
      <c r="O52" s="264"/>
      <c r="P52" s="264"/>
      <c r="Q52" s="264"/>
      <c r="R52" s="264"/>
      <c r="S52" s="264"/>
      <c r="T52" s="264"/>
      <c r="U52" s="264"/>
      <c r="V52" s="264"/>
      <c r="W52" s="264"/>
      <c r="X52" s="264"/>
      <c r="Y52" s="264"/>
      <c r="Z52" s="264"/>
      <c r="AA52" s="264"/>
      <c r="AB52" s="264"/>
      <c r="AC52" s="264"/>
      <c r="AD52" s="264"/>
      <c r="AE52" s="264"/>
      <c r="AF52" s="264"/>
      <c r="AG52" s="266" t="s">
        <v>53</v>
      </c>
      <c r="AH52" s="264"/>
      <c r="AI52" s="264"/>
      <c r="AJ52" s="264"/>
      <c r="AK52" s="264"/>
      <c r="AL52" s="264"/>
      <c r="AM52" s="264"/>
      <c r="AN52" s="263" t="s">
        <v>54</v>
      </c>
      <c r="AO52" s="264"/>
      <c r="AP52" s="265"/>
      <c r="AQ52" s="61" t="s">
        <v>55</v>
      </c>
      <c r="AR52" s="36"/>
      <c r="AS52" s="62" t="s">
        <v>56</v>
      </c>
      <c r="AT52" s="63" t="s">
        <v>57</v>
      </c>
      <c r="AU52" s="63" t="s">
        <v>58</v>
      </c>
      <c r="AV52" s="63" t="s">
        <v>59</v>
      </c>
      <c r="AW52" s="63" t="s">
        <v>60</v>
      </c>
      <c r="AX52" s="63" t="s">
        <v>61</v>
      </c>
      <c r="AY52" s="63" t="s">
        <v>62</v>
      </c>
      <c r="AZ52" s="63" t="s">
        <v>63</v>
      </c>
      <c r="BA52" s="63" t="s">
        <v>64</v>
      </c>
      <c r="BB52" s="63" t="s">
        <v>65</v>
      </c>
      <c r="BC52" s="63" t="s">
        <v>66</v>
      </c>
      <c r="BD52" s="64" t="s">
        <v>67</v>
      </c>
    </row>
    <row r="53" spans="1:91" s="1" customFormat="1" ht="10.9" customHeight="1">
      <c r="B53" s="32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33"/>
      <c r="AH53" s="33"/>
      <c r="AI53" s="33"/>
      <c r="AJ53" s="33"/>
      <c r="AK53" s="33"/>
      <c r="AL53" s="33"/>
      <c r="AM53" s="33"/>
      <c r="AN53" s="33"/>
      <c r="AO53" s="33"/>
      <c r="AP53" s="33"/>
      <c r="AQ53" s="33"/>
      <c r="AR53" s="36"/>
      <c r="AS53" s="65"/>
      <c r="AT53" s="66"/>
      <c r="AU53" s="66"/>
      <c r="AV53" s="66"/>
      <c r="AW53" s="66"/>
      <c r="AX53" s="66"/>
      <c r="AY53" s="66"/>
      <c r="AZ53" s="66"/>
      <c r="BA53" s="66"/>
      <c r="BB53" s="66"/>
      <c r="BC53" s="66"/>
      <c r="BD53" s="67"/>
    </row>
    <row r="54" spans="1:91" s="4" customFormat="1" ht="32.450000000000003" customHeight="1">
      <c r="B54" s="68"/>
      <c r="C54" s="69" t="s">
        <v>68</v>
      </c>
      <c r="D54" s="70"/>
      <c r="E54" s="70"/>
      <c r="F54" s="70"/>
      <c r="G54" s="70"/>
      <c r="H54" s="70"/>
      <c r="I54" s="70"/>
      <c r="J54" s="70"/>
      <c r="K54" s="70"/>
      <c r="L54" s="70"/>
      <c r="M54" s="70"/>
      <c r="N54" s="70"/>
      <c r="O54" s="70"/>
      <c r="P54" s="70"/>
      <c r="Q54" s="70"/>
      <c r="R54" s="70"/>
      <c r="S54" s="70"/>
      <c r="T54" s="70"/>
      <c r="U54" s="70"/>
      <c r="V54" s="70"/>
      <c r="W54" s="70"/>
      <c r="X54" s="70"/>
      <c r="Y54" s="70"/>
      <c r="Z54" s="70"/>
      <c r="AA54" s="70"/>
      <c r="AB54" s="70"/>
      <c r="AC54" s="70"/>
      <c r="AD54" s="70"/>
      <c r="AE54" s="70"/>
      <c r="AF54" s="70"/>
      <c r="AG54" s="269">
        <f>ROUND(SUM(AG55:AG59),2)</f>
        <v>0</v>
      </c>
      <c r="AH54" s="269"/>
      <c r="AI54" s="269"/>
      <c r="AJ54" s="269"/>
      <c r="AK54" s="269"/>
      <c r="AL54" s="269"/>
      <c r="AM54" s="269"/>
      <c r="AN54" s="270">
        <f t="shared" ref="AN54:AN59" si="0">SUM(AG54,AT54)</f>
        <v>0</v>
      </c>
      <c r="AO54" s="270"/>
      <c r="AP54" s="270"/>
      <c r="AQ54" s="72" t="s">
        <v>1</v>
      </c>
      <c r="AR54" s="73"/>
      <c r="AS54" s="74">
        <f>ROUND(SUM(AS55:AS59),2)</f>
        <v>0</v>
      </c>
      <c r="AT54" s="75">
        <f t="shared" ref="AT54:AT59" si="1">ROUND(SUM(AV54:AW54),2)</f>
        <v>0</v>
      </c>
      <c r="AU54" s="76">
        <f>ROUND(SUM(AU55:AU59),5)</f>
        <v>0</v>
      </c>
      <c r="AV54" s="75">
        <f>ROUND(AZ54*L29,2)</f>
        <v>0</v>
      </c>
      <c r="AW54" s="75">
        <f>ROUND(BA54*L30,2)</f>
        <v>0</v>
      </c>
      <c r="AX54" s="75">
        <f>ROUND(BB54*L29,2)</f>
        <v>0</v>
      </c>
      <c r="AY54" s="75">
        <f>ROUND(BC54*L30,2)</f>
        <v>0</v>
      </c>
      <c r="AZ54" s="75">
        <f>ROUND(SUM(AZ55:AZ59),2)</f>
        <v>0</v>
      </c>
      <c r="BA54" s="75">
        <f>ROUND(SUM(BA55:BA59),2)</f>
        <v>0</v>
      </c>
      <c r="BB54" s="75">
        <f>ROUND(SUM(BB55:BB59),2)</f>
        <v>0</v>
      </c>
      <c r="BC54" s="75">
        <f>ROUND(SUM(BC55:BC59),2)</f>
        <v>0</v>
      </c>
      <c r="BD54" s="77">
        <f>ROUND(SUM(BD55:BD59),2)</f>
        <v>0</v>
      </c>
      <c r="BS54" s="78" t="s">
        <v>69</v>
      </c>
      <c r="BT54" s="78" t="s">
        <v>70</v>
      </c>
      <c r="BU54" s="79" t="s">
        <v>71</v>
      </c>
      <c r="BV54" s="78" t="s">
        <v>72</v>
      </c>
      <c r="BW54" s="78" t="s">
        <v>5</v>
      </c>
      <c r="BX54" s="78" t="s">
        <v>73</v>
      </c>
      <c r="CL54" s="78" t="s">
        <v>1</v>
      </c>
    </row>
    <row r="55" spans="1:91" s="5" customFormat="1" ht="16.5" customHeight="1">
      <c r="A55" s="80" t="s">
        <v>74</v>
      </c>
      <c r="B55" s="81"/>
      <c r="C55" s="82"/>
      <c r="D55" s="272" t="s">
        <v>75</v>
      </c>
      <c r="E55" s="272"/>
      <c r="F55" s="272"/>
      <c r="G55" s="272"/>
      <c r="H55" s="272"/>
      <c r="I55" s="83"/>
      <c r="J55" s="272" t="s">
        <v>76</v>
      </c>
      <c r="K55" s="272"/>
      <c r="L55" s="272"/>
      <c r="M55" s="272"/>
      <c r="N55" s="272"/>
      <c r="O55" s="272"/>
      <c r="P55" s="272"/>
      <c r="Q55" s="272"/>
      <c r="R55" s="272"/>
      <c r="S55" s="272"/>
      <c r="T55" s="272"/>
      <c r="U55" s="272"/>
      <c r="V55" s="272"/>
      <c r="W55" s="272"/>
      <c r="X55" s="272"/>
      <c r="Y55" s="272"/>
      <c r="Z55" s="272"/>
      <c r="AA55" s="272"/>
      <c r="AB55" s="272"/>
      <c r="AC55" s="272"/>
      <c r="AD55" s="272"/>
      <c r="AE55" s="272"/>
      <c r="AF55" s="272"/>
      <c r="AG55" s="267">
        <f>'1 - stavební část'!J30</f>
        <v>0</v>
      </c>
      <c r="AH55" s="268"/>
      <c r="AI55" s="268"/>
      <c r="AJ55" s="268"/>
      <c r="AK55" s="268"/>
      <c r="AL55" s="268"/>
      <c r="AM55" s="268"/>
      <c r="AN55" s="267">
        <f t="shared" si="0"/>
        <v>0</v>
      </c>
      <c r="AO55" s="268"/>
      <c r="AP55" s="268"/>
      <c r="AQ55" s="84" t="s">
        <v>77</v>
      </c>
      <c r="AR55" s="85"/>
      <c r="AS55" s="86">
        <v>0</v>
      </c>
      <c r="AT55" s="87">
        <f t="shared" si="1"/>
        <v>0</v>
      </c>
      <c r="AU55" s="88">
        <f>'1 - stavební část'!P86</f>
        <v>0</v>
      </c>
      <c r="AV55" s="87">
        <f>'1 - stavební část'!J33</f>
        <v>0</v>
      </c>
      <c r="AW55" s="87">
        <f>'1 - stavební část'!J34</f>
        <v>0</v>
      </c>
      <c r="AX55" s="87">
        <f>'1 - stavební část'!J35</f>
        <v>0</v>
      </c>
      <c r="AY55" s="87">
        <f>'1 - stavební část'!J36</f>
        <v>0</v>
      </c>
      <c r="AZ55" s="87">
        <f>'1 - stavební část'!F33</f>
        <v>0</v>
      </c>
      <c r="BA55" s="87">
        <f>'1 - stavební část'!F34</f>
        <v>0</v>
      </c>
      <c r="BB55" s="87">
        <f>'1 - stavební část'!F35</f>
        <v>0</v>
      </c>
      <c r="BC55" s="87">
        <f>'1 - stavební část'!F36</f>
        <v>0</v>
      </c>
      <c r="BD55" s="89">
        <f>'1 - stavební část'!F37</f>
        <v>0</v>
      </c>
      <c r="BT55" s="90" t="s">
        <v>75</v>
      </c>
      <c r="BV55" s="90" t="s">
        <v>72</v>
      </c>
      <c r="BW55" s="90" t="s">
        <v>78</v>
      </c>
      <c r="BX55" s="90" t="s">
        <v>5</v>
      </c>
      <c r="CL55" s="90" t="s">
        <v>1</v>
      </c>
      <c r="CM55" s="90" t="s">
        <v>79</v>
      </c>
    </row>
    <row r="56" spans="1:91" s="5" customFormat="1" ht="16.5" customHeight="1">
      <c r="A56" s="80" t="s">
        <v>74</v>
      </c>
      <c r="B56" s="81"/>
      <c r="C56" s="82"/>
      <c r="D56" s="272" t="s">
        <v>79</v>
      </c>
      <c r="E56" s="272"/>
      <c r="F56" s="272"/>
      <c r="G56" s="272"/>
      <c r="H56" s="272"/>
      <c r="I56" s="83"/>
      <c r="J56" s="272" t="s">
        <v>80</v>
      </c>
      <c r="K56" s="272"/>
      <c r="L56" s="272"/>
      <c r="M56" s="272"/>
      <c r="N56" s="272"/>
      <c r="O56" s="272"/>
      <c r="P56" s="272"/>
      <c r="Q56" s="272"/>
      <c r="R56" s="272"/>
      <c r="S56" s="272"/>
      <c r="T56" s="272"/>
      <c r="U56" s="272"/>
      <c r="V56" s="272"/>
      <c r="W56" s="272"/>
      <c r="X56" s="272"/>
      <c r="Y56" s="272"/>
      <c r="Z56" s="272"/>
      <c r="AA56" s="272"/>
      <c r="AB56" s="272"/>
      <c r="AC56" s="272"/>
      <c r="AD56" s="272"/>
      <c r="AE56" s="272"/>
      <c r="AF56" s="272"/>
      <c r="AG56" s="267">
        <f>'2 - veřejné osvětlení'!J30</f>
        <v>0</v>
      </c>
      <c r="AH56" s="268"/>
      <c r="AI56" s="268"/>
      <c r="AJ56" s="268"/>
      <c r="AK56" s="268"/>
      <c r="AL56" s="268"/>
      <c r="AM56" s="268"/>
      <c r="AN56" s="267">
        <f t="shared" si="0"/>
        <v>0</v>
      </c>
      <c r="AO56" s="268"/>
      <c r="AP56" s="268"/>
      <c r="AQ56" s="84" t="s">
        <v>77</v>
      </c>
      <c r="AR56" s="85"/>
      <c r="AS56" s="86">
        <v>0</v>
      </c>
      <c r="AT56" s="87">
        <f t="shared" si="1"/>
        <v>0</v>
      </c>
      <c r="AU56" s="88">
        <f>'2 - veřejné osvětlení'!P81</f>
        <v>0</v>
      </c>
      <c r="AV56" s="87">
        <f>'2 - veřejné osvětlení'!J33</f>
        <v>0</v>
      </c>
      <c r="AW56" s="87">
        <f>'2 - veřejné osvětlení'!J34</f>
        <v>0</v>
      </c>
      <c r="AX56" s="87">
        <f>'2 - veřejné osvětlení'!J35</f>
        <v>0</v>
      </c>
      <c r="AY56" s="87">
        <f>'2 - veřejné osvětlení'!J36</f>
        <v>0</v>
      </c>
      <c r="AZ56" s="87">
        <f>'2 - veřejné osvětlení'!F33</f>
        <v>0</v>
      </c>
      <c r="BA56" s="87">
        <f>'2 - veřejné osvětlení'!F34</f>
        <v>0</v>
      </c>
      <c r="BB56" s="87">
        <f>'2 - veřejné osvětlení'!F35</f>
        <v>0</v>
      </c>
      <c r="BC56" s="87">
        <f>'2 - veřejné osvětlení'!F36</f>
        <v>0</v>
      </c>
      <c r="BD56" s="89">
        <f>'2 - veřejné osvětlení'!F37</f>
        <v>0</v>
      </c>
      <c r="BT56" s="90" t="s">
        <v>75</v>
      </c>
      <c r="BV56" s="90" t="s">
        <v>72</v>
      </c>
      <c r="BW56" s="90" t="s">
        <v>81</v>
      </c>
      <c r="BX56" s="90" t="s">
        <v>5</v>
      </c>
      <c r="CL56" s="90" t="s">
        <v>1</v>
      </c>
      <c r="CM56" s="90" t="s">
        <v>79</v>
      </c>
    </row>
    <row r="57" spans="1:91" s="5" customFormat="1" ht="16.5" customHeight="1">
      <c r="A57" s="80" t="s">
        <v>74</v>
      </c>
      <c r="B57" s="81"/>
      <c r="C57" s="82"/>
      <c r="D57" s="272" t="s">
        <v>82</v>
      </c>
      <c r="E57" s="272"/>
      <c r="F57" s="272"/>
      <c r="G57" s="272"/>
      <c r="H57" s="272"/>
      <c r="I57" s="83"/>
      <c r="J57" s="272" t="s">
        <v>83</v>
      </c>
      <c r="K57" s="272"/>
      <c r="L57" s="272"/>
      <c r="M57" s="272"/>
      <c r="N57" s="272"/>
      <c r="O57" s="272"/>
      <c r="P57" s="272"/>
      <c r="Q57" s="272"/>
      <c r="R57" s="272"/>
      <c r="S57" s="272"/>
      <c r="T57" s="272"/>
      <c r="U57" s="272"/>
      <c r="V57" s="272"/>
      <c r="W57" s="272"/>
      <c r="X57" s="272"/>
      <c r="Y57" s="272"/>
      <c r="Z57" s="272"/>
      <c r="AA57" s="272"/>
      <c r="AB57" s="272"/>
      <c r="AC57" s="272"/>
      <c r="AD57" s="272"/>
      <c r="AE57" s="272"/>
      <c r="AF57" s="272"/>
      <c r="AG57" s="267">
        <f>'3 - vodovod řad B'!J30</f>
        <v>0</v>
      </c>
      <c r="AH57" s="268"/>
      <c r="AI57" s="268"/>
      <c r="AJ57" s="268"/>
      <c r="AK57" s="268"/>
      <c r="AL57" s="268"/>
      <c r="AM57" s="268"/>
      <c r="AN57" s="267">
        <f t="shared" si="0"/>
        <v>0</v>
      </c>
      <c r="AO57" s="268"/>
      <c r="AP57" s="268"/>
      <c r="AQ57" s="84" t="s">
        <v>77</v>
      </c>
      <c r="AR57" s="85"/>
      <c r="AS57" s="86">
        <v>0</v>
      </c>
      <c r="AT57" s="87">
        <f t="shared" si="1"/>
        <v>0</v>
      </c>
      <c r="AU57" s="88">
        <f>'3 - vodovod řad B'!P81</f>
        <v>0</v>
      </c>
      <c r="AV57" s="87">
        <f>'3 - vodovod řad B'!J33</f>
        <v>0</v>
      </c>
      <c r="AW57" s="87">
        <f>'3 - vodovod řad B'!J34</f>
        <v>0</v>
      </c>
      <c r="AX57" s="87">
        <f>'3 - vodovod řad B'!J35</f>
        <v>0</v>
      </c>
      <c r="AY57" s="87">
        <f>'3 - vodovod řad B'!J36</f>
        <v>0</v>
      </c>
      <c r="AZ57" s="87">
        <f>'3 - vodovod řad B'!F33</f>
        <v>0</v>
      </c>
      <c r="BA57" s="87">
        <f>'3 - vodovod řad B'!F34</f>
        <v>0</v>
      </c>
      <c r="BB57" s="87">
        <f>'3 - vodovod řad B'!F35</f>
        <v>0</v>
      </c>
      <c r="BC57" s="87">
        <f>'3 - vodovod řad B'!F36</f>
        <v>0</v>
      </c>
      <c r="BD57" s="89">
        <f>'3 - vodovod řad B'!F37</f>
        <v>0</v>
      </c>
      <c r="BT57" s="90" t="s">
        <v>75</v>
      </c>
      <c r="BV57" s="90" t="s">
        <v>72</v>
      </c>
      <c r="BW57" s="90" t="s">
        <v>84</v>
      </c>
      <c r="BX57" s="90" t="s">
        <v>5</v>
      </c>
      <c r="CL57" s="90" t="s">
        <v>1</v>
      </c>
      <c r="CM57" s="90" t="s">
        <v>79</v>
      </c>
    </row>
    <row r="58" spans="1:91" s="5" customFormat="1" ht="16.5" customHeight="1">
      <c r="A58" s="80" t="s">
        <v>74</v>
      </c>
      <c r="B58" s="81"/>
      <c r="C58" s="82"/>
      <c r="D58" s="272" t="s">
        <v>85</v>
      </c>
      <c r="E58" s="272"/>
      <c r="F58" s="272"/>
      <c r="G58" s="272"/>
      <c r="H58" s="272"/>
      <c r="I58" s="83"/>
      <c r="J58" s="272" t="s">
        <v>86</v>
      </c>
      <c r="K58" s="272"/>
      <c r="L58" s="272"/>
      <c r="M58" s="272"/>
      <c r="N58" s="272"/>
      <c r="O58" s="272"/>
      <c r="P58" s="272"/>
      <c r="Q58" s="272"/>
      <c r="R58" s="272"/>
      <c r="S58" s="272"/>
      <c r="T58" s="272"/>
      <c r="U58" s="272"/>
      <c r="V58" s="272"/>
      <c r="W58" s="272"/>
      <c r="X58" s="272"/>
      <c r="Y58" s="272"/>
      <c r="Z58" s="272"/>
      <c r="AA58" s="272"/>
      <c r="AB58" s="272"/>
      <c r="AC58" s="272"/>
      <c r="AD58" s="272"/>
      <c r="AE58" s="272"/>
      <c r="AF58" s="272"/>
      <c r="AG58" s="267">
        <f>'4 - kanalizace stoka B'!J30</f>
        <v>0</v>
      </c>
      <c r="AH58" s="268"/>
      <c r="AI58" s="268"/>
      <c r="AJ58" s="268"/>
      <c r="AK58" s="268"/>
      <c r="AL58" s="268"/>
      <c r="AM58" s="268"/>
      <c r="AN58" s="267">
        <f t="shared" si="0"/>
        <v>0</v>
      </c>
      <c r="AO58" s="268"/>
      <c r="AP58" s="268"/>
      <c r="AQ58" s="84" t="s">
        <v>77</v>
      </c>
      <c r="AR58" s="85"/>
      <c r="AS58" s="86">
        <v>0</v>
      </c>
      <c r="AT58" s="87">
        <f t="shared" si="1"/>
        <v>0</v>
      </c>
      <c r="AU58" s="88">
        <f>'4 - kanalizace stoka B'!P81</f>
        <v>0</v>
      </c>
      <c r="AV58" s="87">
        <f>'4 - kanalizace stoka B'!J33</f>
        <v>0</v>
      </c>
      <c r="AW58" s="87">
        <f>'4 - kanalizace stoka B'!J34</f>
        <v>0</v>
      </c>
      <c r="AX58" s="87">
        <f>'4 - kanalizace stoka B'!J35</f>
        <v>0</v>
      </c>
      <c r="AY58" s="87">
        <f>'4 - kanalizace stoka B'!J36</f>
        <v>0</v>
      </c>
      <c r="AZ58" s="87">
        <f>'4 - kanalizace stoka B'!F33</f>
        <v>0</v>
      </c>
      <c r="BA58" s="87">
        <f>'4 - kanalizace stoka B'!F34</f>
        <v>0</v>
      </c>
      <c r="BB58" s="87">
        <f>'4 - kanalizace stoka B'!F35</f>
        <v>0</v>
      </c>
      <c r="BC58" s="87">
        <f>'4 - kanalizace stoka B'!F36</f>
        <v>0</v>
      </c>
      <c r="BD58" s="89">
        <f>'4 - kanalizace stoka B'!F37</f>
        <v>0</v>
      </c>
      <c r="BT58" s="90" t="s">
        <v>75</v>
      </c>
      <c r="BV58" s="90" t="s">
        <v>72</v>
      </c>
      <c r="BW58" s="90" t="s">
        <v>87</v>
      </c>
      <c r="BX58" s="90" t="s">
        <v>5</v>
      </c>
      <c r="CL58" s="90" t="s">
        <v>1</v>
      </c>
      <c r="CM58" s="90" t="s">
        <v>79</v>
      </c>
    </row>
    <row r="59" spans="1:91" s="5" customFormat="1" ht="16.5" customHeight="1">
      <c r="A59" s="80" t="s">
        <v>74</v>
      </c>
      <c r="B59" s="81"/>
      <c r="C59" s="82"/>
      <c r="D59" s="272" t="s">
        <v>88</v>
      </c>
      <c r="E59" s="272"/>
      <c r="F59" s="272"/>
      <c r="G59" s="272"/>
      <c r="H59" s="272"/>
      <c r="I59" s="83"/>
      <c r="J59" s="272" t="s">
        <v>89</v>
      </c>
      <c r="K59" s="272"/>
      <c r="L59" s="272"/>
      <c r="M59" s="272"/>
      <c r="N59" s="272"/>
      <c r="O59" s="272"/>
      <c r="P59" s="272"/>
      <c r="Q59" s="272"/>
      <c r="R59" s="272"/>
      <c r="S59" s="272"/>
      <c r="T59" s="272"/>
      <c r="U59" s="272"/>
      <c r="V59" s="272"/>
      <c r="W59" s="272"/>
      <c r="X59" s="272"/>
      <c r="Y59" s="272"/>
      <c r="Z59" s="272"/>
      <c r="AA59" s="272"/>
      <c r="AB59" s="272"/>
      <c r="AC59" s="272"/>
      <c r="AD59" s="272"/>
      <c r="AE59" s="272"/>
      <c r="AF59" s="272"/>
      <c r="AG59" s="267">
        <f>'5 - VRN '!J30</f>
        <v>0</v>
      </c>
      <c r="AH59" s="268"/>
      <c r="AI59" s="268"/>
      <c r="AJ59" s="268"/>
      <c r="AK59" s="268"/>
      <c r="AL59" s="268"/>
      <c r="AM59" s="268"/>
      <c r="AN59" s="267">
        <f t="shared" si="0"/>
        <v>0</v>
      </c>
      <c r="AO59" s="268"/>
      <c r="AP59" s="268"/>
      <c r="AQ59" s="84" t="s">
        <v>77</v>
      </c>
      <c r="AR59" s="85"/>
      <c r="AS59" s="91">
        <v>0</v>
      </c>
      <c r="AT59" s="92">
        <f t="shared" si="1"/>
        <v>0</v>
      </c>
      <c r="AU59" s="93">
        <f>'5 - VRN '!P81</f>
        <v>0</v>
      </c>
      <c r="AV59" s="92">
        <f>'5 - VRN '!J33</f>
        <v>0</v>
      </c>
      <c r="AW59" s="92">
        <f>'5 - VRN '!J34</f>
        <v>0</v>
      </c>
      <c r="AX59" s="92">
        <f>'5 - VRN '!J35</f>
        <v>0</v>
      </c>
      <c r="AY59" s="92">
        <f>'5 - VRN '!J36</f>
        <v>0</v>
      </c>
      <c r="AZ59" s="92">
        <f>'5 - VRN '!F33</f>
        <v>0</v>
      </c>
      <c r="BA59" s="92">
        <f>'5 - VRN '!F34</f>
        <v>0</v>
      </c>
      <c r="BB59" s="92">
        <f>'5 - VRN '!F35</f>
        <v>0</v>
      </c>
      <c r="BC59" s="92">
        <f>'5 - VRN '!F36</f>
        <v>0</v>
      </c>
      <c r="BD59" s="94">
        <f>'5 - VRN '!F37</f>
        <v>0</v>
      </c>
      <c r="BT59" s="90" t="s">
        <v>75</v>
      </c>
      <c r="BV59" s="90" t="s">
        <v>72</v>
      </c>
      <c r="BW59" s="90" t="s">
        <v>90</v>
      </c>
      <c r="BX59" s="90" t="s">
        <v>5</v>
      </c>
      <c r="CL59" s="90" t="s">
        <v>1</v>
      </c>
      <c r="CM59" s="90" t="s">
        <v>79</v>
      </c>
    </row>
    <row r="60" spans="1:91" s="1" customFormat="1" ht="30" customHeight="1">
      <c r="B60" s="32"/>
      <c r="C60" s="33"/>
      <c r="D60" s="33"/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33"/>
      <c r="AI60" s="33"/>
      <c r="AJ60" s="33"/>
      <c r="AK60" s="33"/>
      <c r="AL60" s="33"/>
      <c r="AM60" s="33"/>
      <c r="AN60" s="33"/>
      <c r="AO60" s="33"/>
      <c r="AP60" s="33"/>
      <c r="AQ60" s="33"/>
      <c r="AR60" s="36"/>
    </row>
    <row r="61" spans="1:91" s="1" customFormat="1" ht="6.95" customHeight="1">
      <c r="B61" s="44"/>
      <c r="C61" s="45"/>
      <c r="D61" s="45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45"/>
      <c r="P61" s="45"/>
      <c r="Q61" s="45"/>
      <c r="R61" s="45"/>
      <c r="S61" s="45"/>
      <c r="T61" s="45"/>
      <c r="U61" s="45"/>
      <c r="V61" s="45"/>
      <c r="W61" s="45"/>
      <c r="X61" s="45"/>
      <c r="Y61" s="45"/>
      <c r="Z61" s="45"/>
      <c r="AA61" s="45"/>
      <c r="AB61" s="45"/>
      <c r="AC61" s="45"/>
      <c r="AD61" s="45"/>
      <c r="AE61" s="45"/>
      <c r="AF61" s="45"/>
      <c r="AG61" s="45"/>
      <c r="AH61" s="45"/>
      <c r="AI61" s="45"/>
      <c r="AJ61" s="45"/>
      <c r="AK61" s="45"/>
      <c r="AL61" s="45"/>
      <c r="AM61" s="45"/>
      <c r="AN61" s="45"/>
      <c r="AO61" s="45"/>
      <c r="AP61" s="45"/>
      <c r="AQ61" s="45"/>
      <c r="AR61" s="36"/>
    </row>
  </sheetData>
  <sheetProtection algorithmName="SHA-512" hashValue="5HIFYHnGDLIiQhRq/RzD6+0kM3OvKGjCQgNek5MjbaqhFkNqdLrlW8E5S2U7nv9XifbvVf1DPgSL4nFCswSR1A==" saltValue="GbmdFW1OKhvmWOj9RHgtpubfkQNbmv2TNrAKdDSx+xKPx54BruRLUKFqsVgPLE1wJYZy6Bk97GgrJmIaZjdXQw==" spinCount="100000" sheet="1" objects="1" scenarios="1" formatColumns="0" formatRows="0"/>
  <mergeCells count="58">
    <mergeCell ref="D57:H57"/>
    <mergeCell ref="J57:AF57"/>
    <mergeCell ref="D58:H58"/>
    <mergeCell ref="J58:AF58"/>
    <mergeCell ref="D59:H59"/>
    <mergeCell ref="J59:AF59"/>
    <mergeCell ref="C52:G52"/>
    <mergeCell ref="I52:AF52"/>
    <mergeCell ref="D55:H55"/>
    <mergeCell ref="J55:AF55"/>
    <mergeCell ref="D56:H56"/>
    <mergeCell ref="J56:AF56"/>
    <mergeCell ref="AN58:AP58"/>
    <mergeCell ref="AG58:AM58"/>
    <mergeCell ref="AN59:AP59"/>
    <mergeCell ref="AG59:AM59"/>
    <mergeCell ref="AG54:AM54"/>
    <mergeCell ref="AN54:AP54"/>
    <mergeCell ref="AN55:AP55"/>
    <mergeCell ref="AG55:AM55"/>
    <mergeCell ref="AN56:AP56"/>
    <mergeCell ref="AG56:AM56"/>
    <mergeCell ref="AN57:AP57"/>
    <mergeCell ref="AG57:AM57"/>
    <mergeCell ref="L30:P30"/>
    <mergeCell ref="L31:P31"/>
    <mergeCell ref="L32:P32"/>
    <mergeCell ref="L33:P33"/>
    <mergeCell ref="AN52:AP52"/>
    <mergeCell ref="AG52:AM52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55" location="'1 - stavební část'!C2" display="/" xr:uid="{00000000-0004-0000-0000-000000000000}"/>
    <hyperlink ref="A56" location="'2 - veřejné osvětlení'!C2" display="/" xr:uid="{00000000-0004-0000-0000-000001000000}"/>
    <hyperlink ref="A57" location="'3 - vodovod řad B'!C2" display="/" xr:uid="{00000000-0004-0000-0000-000002000000}"/>
    <hyperlink ref="A58" location="'4 - kanalizace stoka B'!C2" display="/" xr:uid="{00000000-0004-0000-0000-000003000000}"/>
    <hyperlink ref="A59" location="'5 - VRN '!C2" display="/" xr:uid="{00000000-0004-0000-0000-000004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91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5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43"/>
      <c r="M2" s="243"/>
      <c r="N2" s="243"/>
      <c r="O2" s="243"/>
      <c r="P2" s="243"/>
      <c r="Q2" s="243"/>
      <c r="R2" s="243"/>
      <c r="S2" s="243"/>
      <c r="T2" s="243"/>
      <c r="U2" s="243"/>
      <c r="V2" s="243"/>
      <c r="AT2" s="15" t="s">
        <v>78</v>
      </c>
    </row>
    <row r="3" spans="2:46" ht="6.95" customHeight="1">
      <c r="B3" s="96"/>
      <c r="C3" s="97"/>
      <c r="D3" s="97"/>
      <c r="E3" s="97"/>
      <c r="F3" s="97"/>
      <c r="G3" s="97"/>
      <c r="H3" s="97"/>
      <c r="I3" s="98"/>
      <c r="J3" s="97"/>
      <c r="K3" s="97"/>
      <c r="L3" s="18"/>
      <c r="AT3" s="15" t="s">
        <v>79</v>
      </c>
    </row>
    <row r="4" spans="2:46" ht="24.95" customHeight="1">
      <c r="B4" s="18"/>
      <c r="D4" s="99" t="s">
        <v>91</v>
      </c>
      <c r="L4" s="18"/>
      <c r="M4" s="22" t="s">
        <v>10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100" t="s">
        <v>16</v>
      </c>
      <c r="L6" s="18"/>
    </row>
    <row r="7" spans="2:46" ht="16.5" customHeight="1">
      <c r="B7" s="18"/>
      <c r="E7" s="273" t="str">
        <f>'Rekapitulace stavby'!K6</f>
        <v>Oprava MK ul. Stradinská Kostelec nad Orlicí</v>
      </c>
      <c r="F7" s="274"/>
      <c r="G7" s="274"/>
      <c r="H7" s="274"/>
      <c r="L7" s="18"/>
    </row>
    <row r="8" spans="2:46" s="1" customFormat="1" ht="12" customHeight="1">
      <c r="B8" s="36"/>
      <c r="D8" s="100" t="s">
        <v>92</v>
      </c>
      <c r="I8" s="101"/>
      <c r="L8" s="36"/>
    </row>
    <row r="9" spans="2:46" s="1" customFormat="1" ht="36.950000000000003" customHeight="1">
      <c r="B9" s="36"/>
      <c r="E9" s="275" t="s">
        <v>93</v>
      </c>
      <c r="F9" s="276"/>
      <c r="G9" s="276"/>
      <c r="H9" s="276"/>
      <c r="I9" s="101"/>
      <c r="L9" s="36"/>
    </row>
    <row r="10" spans="2:46" s="1" customFormat="1" ht="11.25">
      <c r="B10" s="36"/>
      <c r="I10" s="101"/>
      <c r="L10" s="36"/>
    </row>
    <row r="11" spans="2:46" s="1" customFormat="1" ht="12" customHeight="1">
      <c r="B11" s="36"/>
      <c r="D11" s="100" t="s">
        <v>18</v>
      </c>
      <c r="F11" s="15" t="s">
        <v>1</v>
      </c>
      <c r="I11" s="102" t="s">
        <v>19</v>
      </c>
      <c r="J11" s="15" t="s">
        <v>1</v>
      </c>
      <c r="L11" s="36"/>
    </row>
    <row r="12" spans="2:46" s="1" customFormat="1" ht="12" customHeight="1">
      <c r="B12" s="36"/>
      <c r="D12" s="100" t="s">
        <v>20</v>
      </c>
      <c r="F12" s="15" t="s">
        <v>21</v>
      </c>
      <c r="I12" s="102" t="s">
        <v>22</v>
      </c>
      <c r="J12" s="103" t="str">
        <f>'Rekapitulace stavby'!AN8</f>
        <v>1.9.2019</v>
      </c>
      <c r="L12" s="36"/>
    </row>
    <row r="13" spans="2:46" s="1" customFormat="1" ht="10.9" customHeight="1">
      <c r="B13" s="36"/>
      <c r="I13" s="101"/>
      <c r="L13" s="36"/>
    </row>
    <row r="14" spans="2:46" s="1" customFormat="1" ht="12" customHeight="1">
      <c r="B14" s="36"/>
      <c r="D14" s="100" t="s">
        <v>24</v>
      </c>
      <c r="I14" s="102" t="s">
        <v>25</v>
      </c>
      <c r="J14" s="15" t="s">
        <v>1</v>
      </c>
      <c r="L14" s="36"/>
    </row>
    <row r="15" spans="2:46" s="1" customFormat="1" ht="18" customHeight="1">
      <c r="B15" s="36"/>
      <c r="E15" s="15" t="s">
        <v>26</v>
      </c>
      <c r="I15" s="102" t="s">
        <v>27</v>
      </c>
      <c r="J15" s="15" t="s">
        <v>1</v>
      </c>
      <c r="L15" s="36"/>
    </row>
    <row r="16" spans="2:46" s="1" customFormat="1" ht="6.95" customHeight="1">
      <c r="B16" s="36"/>
      <c r="I16" s="101"/>
      <c r="L16" s="36"/>
    </row>
    <row r="17" spans="2:12" s="1" customFormat="1" ht="12" customHeight="1">
      <c r="B17" s="36"/>
      <c r="D17" s="100" t="s">
        <v>28</v>
      </c>
      <c r="I17" s="102" t="s">
        <v>25</v>
      </c>
      <c r="J17" s="28" t="str">
        <f>'Rekapitulace stavby'!AN13</f>
        <v>Vyplň údaj</v>
      </c>
      <c r="L17" s="36"/>
    </row>
    <row r="18" spans="2:12" s="1" customFormat="1" ht="18" customHeight="1">
      <c r="B18" s="36"/>
      <c r="E18" s="277" t="str">
        <f>'Rekapitulace stavby'!E14</f>
        <v>Vyplň údaj</v>
      </c>
      <c r="F18" s="278"/>
      <c r="G18" s="278"/>
      <c r="H18" s="278"/>
      <c r="I18" s="102" t="s">
        <v>27</v>
      </c>
      <c r="J18" s="28" t="str">
        <f>'Rekapitulace stavby'!AN14</f>
        <v>Vyplň údaj</v>
      </c>
      <c r="L18" s="36"/>
    </row>
    <row r="19" spans="2:12" s="1" customFormat="1" ht="6.95" customHeight="1">
      <c r="B19" s="36"/>
      <c r="I19" s="101"/>
      <c r="L19" s="36"/>
    </row>
    <row r="20" spans="2:12" s="1" customFormat="1" ht="12" customHeight="1">
      <c r="B20" s="36"/>
      <c r="D20" s="100" t="s">
        <v>30</v>
      </c>
      <c r="I20" s="102" t="s">
        <v>25</v>
      </c>
      <c r="J20" s="15" t="str">
        <f>IF('Rekapitulace stavby'!AN16="","",'Rekapitulace stavby'!AN16)</f>
        <v/>
      </c>
      <c r="L20" s="36"/>
    </row>
    <row r="21" spans="2:12" s="1" customFormat="1" ht="18" customHeight="1">
      <c r="B21" s="36"/>
      <c r="E21" s="15" t="str">
        <f>IF('Rekapitulace stavby'!E17="","",'Rekapitulace stavby'!E17)</f>
        <v xml:space="preserve"> </v>
      </c>
      <c r="I21" s="102" t="s">
        <v>27</v>
      </c>
      <c r="J21" s="15" t="str">
        <f>IF('Rekapitulace stavby'!AN17="","",'Rekapitulace stavby'!AN17)</f>
        <v/>
      </c>
      <c r="L21" s="36"/>
    </row>
    <row r="22" spans="2:12" s="1" customFormat="1" ht="6.95" customHeight="1">
      <c r="B22" s="36"/>
      <c r="I22" s="101"/>
      <c r="L22" s="36"/>
    </row>
    <row r="23" spans="2:12" s="1" customFormat="1" ht="12" customHeight="1">
      <c r="B23" s="36"/>
      <c r="D23" s="100" t="s">
        <v>33</v>
      </c>
      <c r="I23" s="102" t="s">
        <v>25</v>
      </c>
      <c r="J23" s="15" t="s">
        <v>1</v>
      </c>
      <c r="L23" s="36"/>
    </row>
    <row r="24" spans="2:12" s="1" customFormat="1" ht="18" customHeight="1">
      <c r="B24" s="36"/>
      <c r="E24" s="15" t="s">
        <v>34</v>
      </c>
      <c r="I24" s="102" t="s">
        <v>27</v>
      </c>
      <c r="J24" s="15" t="s">
        <v>1</v>
      </c>
      <c r="L24" s="36"/>
    </row>
    <row r="25" spans="2:12" s="1" customFormat="1" ht="6.95" customHeight="1">
      <c r="B25" s="36"/>
      <c r="I25" s="101"/>
      <c r="L25" s="36"/>
    </row>
    <row r="26" spans="2:12" s="1" customFormat="1" ht="12" customHeight="1">
      <c r="B26" s="36"/>
      <c r="D26" s="100" t="s">
        <v>35</v>
      </c>
      <c r="I26" s="101"/>
      <c r="L26" s="36"/>
    </row>
    <row r="27" spans="2:12" s="6" customFormat="1" ht="16.5" customHeight="1">
      <c r="B27" s="104"/>
      <c r="E27" s="279" t="s">
        <v>1</v>
      </c>
      <c r="F27" s="279"/>
      <c r="G27" s="279"/>
      <c r="H27" s="279"/>
      <c r="I27" s="105"/>
      <c r="L27" s="104"/>
    </row>
    <row r="28" spans="2:12" s="1" customFormat="1" ht="6.95" customHeight="1">
      <c r="B28" s="36"/>
      <c r="I28" s="101"/>
      <c r="L28" s="36"/>
    </row>
    <row r="29" spans="2:12" s="1" customFormat="1" ht="6.95" customHeight="1">
      <c r="B29" s="36"/>
      <c r="D29" s="54"/>
      <c r="E29" s="54"/>
      <c r="F29" s="54"/>
      <c r="G29" s="54"/>
      <c r="H29" s="54"/>
      <c r="I29" s="106"/>
      <c r="J29" s="54"/>
      <c r="K29" s="54"/>
      <c r="L29" s="36"/>
    </row>
    <row r="30" spans="2:12" s="1" customFormat="1" ht="25.35" customHeight="1">
      <c r="B30" s="36"/>
      <c r="D30" s="107" t="s">
        <v>36</v>
      </c>
      <c r="I30" s="101"/>
      <c r="J30" s="108">
        <f>ROUND(J86, 2)</f>
        <v>0</v>
      </c>
      <c r="L30" s="36"/>
    </row>
    <row r="31" spans="2:12" s="1" customFormat="1" ht="6.95" customHeight="1">
      <c r="B31" s="36"/>
      <c r="D31" s="54"/>
      <c r="E31" s="54"/>
      <c r="F31" s="54"/>
      <c r="G31" s="54"/>
      <c r="H31" s="54"/>
      <c r="I31" s="106"/>
      <c r="J31" s="54"/>
      <c r="K31" s="54"/>
      <c r="L31" s="36"/>
    </row>
    <row r="32" spans="2:12" s="1" customFormat="1" ht="14.45" customHeight="1">
      <c r="B32" s="36"/>
      <c r="F32" s="109" t="s">
        <v>38</v>
      </c>
      <c r="I32" s="110" t="s">
        <v>37</v>
      </c>
      <c r="J32" s="109" t="s">
        <v>39</v>
      </c>
      <c r="L32" s="36"/>
    </row>
    <row r="33" spans="2:12" s="1" customFormat="1" ht="14.45" customHeight="1">
      <c r="B33" s="36"/>
      <c r="D33" s="100" t="s">
        <v>40</v>
      </c>
      <c r="E33" s="100" t="s">
        <v>41</v>
      </c>
      <c r="F33" s="111">
        <f>ROUND((SUM(BE86:BE290)),  2)</f>
        <v>0</v>
      </c>
      <c r="I33" s="112">
        <v>0.21</v>
      </c>
      <c r="J33" s="111">
        <f>ROUND(((SUM(BE86:BE290))*I33),  2)</f>
        <v>0</v>
      </c>
      <c r="L33" s="36"/>
    </row>
    <row r="34" spans="2:12" s="1" customFormat="1" ht="14.45" customHeight="1">
      <c r="B34" s="36"/>
      <c r="E34" s="100" t="s">
        <v>42</v>
      </c>
      <c r="F34" s="111">
        <f>ROUND((SUM(BF86:BF290)),  2)</f>
        <v>0</v>
      </c>
      <c r="I34" s="112">
        <v>0.15</v>
      </c>
      <c r="J34" s="111">
        <f>ROUND(((SUM(BF86:BF290))*I34),  2)</f>
        <v>0</v>
      </c>
      <c r="L34" s="36"/>
    </row>
    <row r="35" spans="2:12" s="1" customFormat="1" ht="14.45" hidden="1" customHeight="1">
      <c r="B35" s="36"/>
      <c r="E35" s="100" t="s">
        <v>43</v>
      </c>
      <c r="F35" s="111">
        <f>ROUND((SUM(BG86:BG290)),  2)</f>
        <v>0</v>
      </c>
      <c r="I35" s="112">
        <v>0.21</v>
      </c>
      <c r="J35" s="111">
        <f>0</f>
        <v>0</v>
      </c>
      <c r="L35" s="36"/>
    </row>
    <row r="36" spans="2:12" s="1" customFormat="1" ht="14.45" hidden="1" customHeight="1">
      <c r="B36" s="36"/>
      <c r="E36" s="100" t="s">
        <v>44</v>
      </c>
      <c r="F36" s="111">
        <f>ROUND((SUM(BH86:BH290)),  2)</f>
        <v>0</v>
      </c>
      <c r="I36" s="112">
        <v>0.15</v>
      </c>
      <c r="J36" s="111">
        <f>0</f>
        <v>0</v>
      </c>
      <c r="L36" s="36"/>
    </row>
    <row r="37" spans="2:12" s="1" customFormat="1" ht="14.45" hidden="1" customHeight="1">
      <c r="B37" s="36"/>
      <c r="E37" s="100" t="s">
        <v>45</v>
      </c>
      <c r="F37" s="111">
        <f>ROUND((SUM(BI86:BI290)),  2)</f>
        <v>0</v>
      </c>
      <c r="I37" s="112">
        <v>0</v>
      </c>
      <c r="J37" s="111">
        <f>0</f>
        <v>0</v>
      </c>
      <c r="L37" s="36"/>
    </row>
    <row r="38" spans="2:12" s="1" customFormat="1" ht="6.95" customHeight="1">
      <c r="B38" s="36"/>
      <c r="I38" s="101"/>
      <c r="L38" s="36"/>
    </row>
    <row r="39" spans="2:12" s="1" customFormat="1" ht="25.35" customHeight="1">
      <c r="B39" s="36"/>
      <c r="C39" s="113"/>
      <c r="D39" s="114" t="s">
        <v>46</v>
      </c>
      <c r="E39" s="115"/>
      <c r="F39" s="115"/>
      <c r="G39" s="116" t="s">
        <v>47</v>
      </c>
      <c r="H39" s="117" t="s">
        <v>48</v>
      </c>
      <c r="I39" s="118"/>
      <c r="J39" s="119">
        <f>SUM(J30:J37)</f>
        <v>0</v>
      </c>
      <c r="K39" s="120"/>
      <c r="L39" s="36"/>
    </row>
    <row r="40" spans="2:12" s="1" customFormat="1" ht="14.45" customHeight="1">
      <c r="B40" s="121"/>
      <c r="C40" s="122"/>
      <c r="D40" s="122"/>
      <c r="E40" s="122"/>
      <c r="F40" s="122"/>
      <c r="G40" s="122"/>
      <c r="H40" s="122"/>
      <c r="I40" s="123"/>
      <c r="J40" s="122"/>
      <c r="K40" s="122"/>
      <c r="L40" s="36"/>
    </row>
    <row r="44" spans="2:12" s="1" customFormat="1" ht="6.95" customHeight="1">
      <c r="B44" s="124"/>
      <c r="C44" s="125"/>
      <c r="D44" s="125"/>
      <c r="E44" s="125"/>
      <c r="F44" s="125"/>
      <c r="G44" s="125"/>
      <c r="H44" s="125"/>
      <c r="I44" s="126"/>
      <c r="J44" s="125"/>
      <c r="K44" s="125"/>
      <c r="L44" s="36"/>
    </row>
    <row r="45" spans="2:12" s="1" customFormat="1" ht="24.95" customHeight="1">
      <c r="B45" s="32"/>
      <c r="C45" s="21" t="s">
        <v>94</v>
      </c>
      <c r="D45" s="33"/>
      <c r="E45" s="33"/>
      <c r="F45" s="33"/>
      <c r="G45" s="33"/>
      <c r="H45" s="33"/>
      <c r="I45" s="101"/>
      <c r="J45" s="33"/>
      <c r="K45" s="33"/>
      <c r="L45" s="36"/>
    </row>
    <row r="46" spans="2:12" s="1" customFormat="1" ht="6.95" customHeight="1">
      <c r="B46" s="32"/>
      <c r="C46" s="33"/>
      <c r="D46" s="33"/>
      <c r="E46" s="33"/>
      <c r="F46" s="33"/>
      <c r="G46" s="33"/>
      <c r="H46" s="33"/>
      <c r="I46" s="101"/>
      <c r="J46" s="33"/>
      <c r="K46" s="33"/>
      <c r="L46" s="36"/>
    </row>
    <row r="47" spans="2:12" s="1" customFormat="1" ht="12" customHeight="1">
      <c r="B47" s="32"/>
      <c r="C47" s="27" t="s">
        <v>16</v>
      </c>
      <c r="D47" s="33"/>
      <c r="E47" s="33"/>
      <c r="F47" s="33"/>
      <c r="G47" s="33"/>
      <c r="H47" s="33"/>
      <c r="I47" s="101"/>
      <c r="J47" s="33"/>
      <c r="K47" s="33"/>
      <c r="L47" s="36"/>
    </row>
    <row r="48" spans="2:12" s="1" customFormat="1" ht="16.5" customHeight="1">
      <c r="B48" s="32"/>
      <c r="C48" s="33"/>
      <c r="D48" s="33"/>
      <c r="E48" s="280" t="str">
        <f>E7</f>
        <v>Oprava MK ul. Stradinská Kostelec nad Orlicí</v>
      </c>
      <c r="F48" s="281"/>
      <c r="G48" s="281"/>
      <c r="H48" s="281"/>
      <c r="I48" s="101"/>
      <c r="J48" s="33"/>
      <c r="K48" s="33"/>
      <c r="L48" s="36"/>
    </row>
    <row r="49" spans="2:47" s="1" customFormat="1" ht="12" customHeight="1">
      <c r="B49" s="32"/>
      <c r="C49" s="27" t="s">
        <v>92</v>
      </c>
      <c r="D49" s="33"/>
      <c r="E49" s="33"/>
      <c r="F49" s="33"/>
      <c r="G49" s="33"/>
      <c r="H49" s="33"/>
      <c r="I49" s="101"/>
      <c r="J49" s="33"/>
      <c r="K49" s="33"/>
      <c r="L49" s="36"/>
    </row>
    <row r="50" spans="2:47" s="1" customFormat="1" ht="16.5" customHeight="1">
      <c r="B50" s="32"/>
      <c r="C50" s="33"/>
      <c r="D50" s="33"/>
      <c r="E50" s="252" t="str">
        <f>E9</f>
        <v>1 - stavební část</v>
      </c>
      <c r="F50" s="251"/>
      <c r="G50" s="251"/>
      <c r="H50" s="251"/>
      <c r="I50" s="101"/>
      <c r="J50" s="33"/>
      <c r="K50" s="33"/>
      <c r="L50" s="36"/>
    </row>
    <row r="51" spans="2:47" s="1" customFormat="1" ht="6.95" customHeight="1">
      <c r="B51" s="32"/>
      <c r="C51" s="33"/>
      <c r="D51" s="33"/>
      <c r="E51" s="33"/>
      <c r="F51" s="33"/>
      <c r="G51" s="33"/>
      <c r="H51" s="33"/>
      <c r="I51" s="101"/>
      <c r="J51" s="33"/>
      <c r="K51" s="33"/>
      <c r="L51" s="36"/>
    </row>
    <row r="52" spans="2:47" s="1" customFormat="1" ht="12" customHeight="1">
      <c r="B52" s="32"/>
      <c r="C52" s="27" t="s">
        <v>20</v>
      </c>
      <c r="D52" s="33"/>
      <c r="E52" s="33"/>
      <c r="F52" s="25" t="str">
        <f>F12</f>
        <v>Kostelec nad Orlicí</v>
      </c>
      <c r="G52" s="33"/>
      <c r="H52" s="33"/>
      <c r="I52" s="102" t="s">
        <v>22</v>
      </c>
      <c r="J52" s="53" t="str">
        <f>IF(J12="","",J12)</f>
        <v>1.9.2019</v>
      </c>
      <c r="K52" s="33"/>
      <c r="L52" s="36"/>
    </row>
    <row r="53" spans="2:47" s="1" customFormat="1" ht="6.95" customHeight="1">
      <c r="B53" s="32"/>
      <c r="C53" s="33"/>
      <c r="D53" s="33"/>
      <c r="E53" s="33"/>
      <c r="F53" s="33"/>
      <c r="G53" s="33"/>
      <c r="H53" s="33"/>
      <c r="I53" s="101"/>
      <c r="J53" s="33"/>
      <c r="K53" s="33"/>
      <c r="L53" s="36"/>
    </row>
    <row r="54" spans="2:47" s="1" customFormat="1" ht="13.7" customHeight="1">
      <c r="B54" s="32"/>
      <c r="C54" s="27" t="s">
        <v>24</v>
      </c>
      <c r="D54" s="33"/>
      <c r="E54" s="33"/>
      <c r="F54" s="25" t="str">
        <f>E15</f>
        <v>Město Kostelec nad Orlicí</v>
      </c>
      <c r="G54" s="33"/>
      <c r="H54" s="33"/>
      <c r="I54" s="102" t="s">
        <v>30</v>
      </c>
      <c r="J54" s="30" t="str">
        <f>E21</f>
        <v xml:space="preserve"> </v>
      </c>
      <c r="K54" s="33"/>
      <c r="L54" s="36"/>
    </row>
    <row r="55" spans="2:47" s="1" customFormat="1" ht="13.7" customHeight="1">
      <c r="B55" s="32"/>
      <c r="C55" s="27" t="s">
        <v>28</v>
      </c>
      <c r="D55" s="33"/>
      <c r="E55" s="33"/>
      <c r="F55" s="25" t="str">
        <f>IF(E18="","",E18)</f>
        <v>Vyplň údaj</v>
      </c>
      <c r="G55" s="33"/>
      <c r="H55" s="33"/>
      <c r="I55" s="102" t="s">
        <v>33</v>
      </c>
      <c r="J55" s="30" t="str">
        <f>E24</f>
        <v>Hauckovi spol.s.r.o.</v>
      </c>
      <c r="K55" s="33"/>
      <c r="L55" s="36"/>
    </row>
    <row r="56" spans="2:47" s="1" customFormat="1" ht="10.35" customHeight="1">
      <c r="B56" s="32"/>
      <c r="C56" s="33"/>
      <c r="D56" s="33"/>
      <c r="E56" s="33"/>
      <c r="F56" s="33"/>
      <c r="G56" s="33"/>
      <c r="H56" s="33"/>
      <c r="I56" s="101"/>
      <c r="J56" s="33"/>
      <c r="K56" s="33"/>
      <c r="L56" s="36"/>
    </row>
    <row r="57" spans="2:47" s="1" customFormat="1" ht="29.25" customHeight="1">
      <c r="B57" s="32"/>
      <c r="C57" s="127" t="s">
        <v>95</v>
      </c>
      <c r="D57" s="128"/>
      <c r="E57" s="128"/>
      <c r="F57" s="128"/>
      <c r="G57" s="128"/>
      <c r="H57" s="128"/>
      <c r="I57" s="129"/>
      <c r="J57" s="130" t="s">
        <v>96</v>
      </c>
      <c r="K57" s="128"/>
      <c r="L57" s="36"/>
    </row>
    <row r="58" spans="2:47" s="1" customFormat="1" ht="10.35" customHeight="1">
      <c r="B58" s="32"/>
      <c r="C58" s="33"/>
      <c r="D58" s="33"/>
      <c r="E58" s="33"/>
      <c r="F58" s="33"/>
      <c r="G58" s="33"/>
      <c r="H58" s="33"/>
      <c r="I58" s="101"/>
      <c r="J58" s="33"/>
      <c r="K58" s="33"/>
      <c r="L58" s="36"/>
    </row>
    <row r="59" spans="2:47" s="1" customFormat="1" ht="22.9" customHeight="1">
      <c r="B59" s="32"/>
      <c r="C59" s="131" t="s">
        <v>97</v>
      </c>
      <c r="D59" s="33"/>
      <c r="E59" s="33"/>
      <c r="F59" s="33"/>
      <c r="G59" s="33"/>
      <c r="H59" s="33"/>
      <c r="I59" s="101"/>
      <c r="J59" s="71">
        <f>J86</f>
        <v>0</v>
      </c>
      <c r="K59" s="33"/>
      <c r="L59" s="36"/>
      <c r="AU59" s="15" t="s">
        <v>98</v>
      </c>
    </row>
    <row r="60" spans="2:47" s="7" customFormat="1" ht="24.95" customHeight="1">
      <c r="B60" s="132"/>
      <c r="C60" s="133"/>
      <c r="D60" s="134" t="s">
        <v>99</v>
      </c>
      <c r="E60" s="135"/>
      <c r="F60" s="135"/>
      <c r="G60" s="135"/>
      <c r="H60" s="135"/>
      <c r="I60" s="136"/>
      <c r="J60" s="137">
        <f>J87</f>
        <v>0</v>
      </c>
      <c r="K60" s="133"/>
      <c r="L60" s="138"/>
    </row>
    <row r="61" spans="2:47" s="8" customFormat="1" ht="19.899999999999999" customHeight="1">
      <c r="B61" s="139"/>
      <c r="C61" s="140"/>
      <c r="D61" s="141" t="s">
        <v>100</v>
      </c>
      <c r="E61" s="142"/>
      <c r="F61" s="142"/>
      <c r="G61" s="142"/>
      <c r="H61" s="142"/>
      <c r="I61" s="143"/>
      <c r="J61" s="144">
        <f>J88</f>
        <v>0</v>
      </c>
      <c r="K61" s="140"/>
      <c r="L61" s="145"/>
    </row>
    <row r="62" spans="2:47" s="8" customFormat="1" ht="19.899999999999999" customHeight="1">
      <c r="B62" s="139"/>
      <c r="C62" s="140"/>
      <c r="D62" s="141" t="s">
        <v>101</v>
      </c>
      <c r="E62" s="142"/>
      <c r="F62" s="142"/>
      <c r="G62" s="142"/>
      <c r="H62" s="142"/>
      <c r="I62" s="143"/>
      <c r="J62" s="144">
        <f>J167</f>
        <v>0</v>
      </c>
      <c r="K62" s="140"/>
      <c r="L62" s="145"/>
    </row>
    <row r="63" spans="2:47" s="8" customFormat="1" ht="19.899999999999999" customHeight="1">
      <c r="B63" s="139"/>
      <c r="C63" s="140"/>
      <c r="D63" s="141" t="s">
        <v>102</v>
      </c>
      <c r="E63" s="142"/>
      <c r="F63" s="142"/>
      <c r="G63" s="142"/>
      <c r="H63" s="142"/>
      <c r="I63" s="143"/>
      <c r="J63" s="144">
        <f>J170</f>
        <v>0</v>
      </c>
      <c r="K63" s="140"/>
      <c r="L63" s="145"/>
    </row>
    <row r="64" spans="2:47" s="8" customFormat="1" ht="19.899999999999999" customHeight="1">
      <c r="B64" s="139"/>
      <c r="C64" s="140"/>
      <c r="D64" s="141" t="s">
        <v>103</v>
      </c>
      <c r="E64" s="142"/>
      <c r="F64" s="142"/>
      <c r="G64" s="142"/>
      <c r="H64" s="142"/>
      <c r="I64" s="143"/>
      <c r="J64" s="144">
        <f>J220</f>
        <v>0</v>
      </c>
      <c r="K64" s="140"/>
      <c r="L64" s="145"/>
    </row>
    <row r="65" spans="2:12" s="8" customFormat="1" ht="19.899999999999999" customHeight="1">
      <c r="B65" s="139"/>
      <c r="C65" s="140"/>
      <c r="D65" s="141" t="s">
        <v>104</v>
      </c>
      <c r="E65" s="142"/>
      <c r="F65" s="142"/>
      <c r="G65" s="142"/>
      <c r="H65" s="142"/>
      <c r="I65" s="143"/>
      <c r="J65" s="144">
        <f>J266</f>
        <v>0</v>
      </c>
      <c r="K65" s="140"/>
      <c r="L65" s="145"/>
    </row>
    <row r="66" spans="2:12" s="8" customFormat="1" ht="19.899999999999999" customHeight="1">
      <c r="B66" s="139"/>
      <c r="C66" s="140"/>
      <c r="D66" s="141" t="s">
        <v>105</v>
      </c>
      <c r="E66" s="142"/>
      <c r="F66" s="142"/>
      <c r="G66" s="142"/>
      <c r="H66" s="142"/>
      <c r="I66" s="143"/>
      <c r="J66" s="144">
        <f>J289</f>
        <v>0</v>
      </c>
      <c r="K66" s="140"/>
      <c r="L66" s="145"/>
    </row>
    <row r="67" spans="2:12" s="1" customFormat="1" ht="21.75" customHeight="1">
      <c r="B67" s="32"/>
      <c r="C67" s="33"/>
      <c r="D67" s="33"/>
      <c r="E67" s="33"/>
      <c r="F67" s="33"/>
      <c r="G67" s="33"/>
      <c r="H67" s="33"/>
      <c r="I67" s="101"/>
      <c r="J67" s="33"/>
      <c r="K67" s="33"/>
      <c r="L67" s="36"/>
    </row>
    <row r="68" spans="2:12" s="1" customFormat="1" ht="6.95" customHeight="1">
      <c r="B68" s="44"/>
      <c r="C68" s="45"/>
      <c r="D68" s="45"/>
      <c r="E68" s="45"/>
      <c r="F68" s="45"/>
      <c r="G68" s="45"/>
      <c r="H68" s="45"/>
      <c r="I68" s="123"/>
      <c r="J68" s="45"/>
      <c r="K68" s="45"/>
      <c r="L68" s="36"/>
    </row>
    <row r="72" spans="2:12" s="1" customFormat="1" ht="6.95" customHeight="1">
      <c r="B72" s="46"/>
      <c r="C72" s="47"/>
      <c r="D72" s="47"/>
      <c r="E72" s="47"/>
      <c r="F72" s="47"/>
      <c r="G72" s="47"/>
      <c r="H72" s="47"/>
      <c r="I72" s="126"/>
      <c r="J72" s="47"/>
      <c r="K72" s="47"/>
      <c r="L72" s="36"/>
    </row>
    <row r="73" spans="2:12" s="1" customFormat="1" ht="24.95" customHeight="1">
      <c r="B73" s="32"/>
      <c r="C73" s="21" t="s">
        <v>106</v>
      </c>
      <c r="D73" s="33"/>
      <c r="E73" s="33"/>
      <c r="F73" s="33"/>
      <c r="G73" s="33"/>
      <c r="H73" s="33"/>
      <c r="I73" s="101"/>
      <c r="J73" s="33"/>
      <c r="K73" s="33"/>
      <c r="L73" s="36"/>
    </row>
    <row r="74" spans="2:12" s="1" customFormat="1" ht="6.95" customHeight="1">
      <c r="B74" s="32"/>
      <c r="C74" s="33"/>
      <c r="D74" s="33"/>
      <c r="E74" s="33"/>
      <c r="F74" s="33"/>
      <c r="G74" s="33"/>
      <c r="H74" s="33"/>
      <c r="I74" s="101"/>
      <c r="J74" s="33"/>
      <c r="K74" s="33"/>
      <c r="L74" s="36"/>
    </row>
    <row r="75" spans="2:12" s="1" customFormat="1" ht="12" customHeight="1">
      <c r="B75" s="32"/>
      <c r="C75" s="27" t="s">
        <v>16</v>
      </c>
      <c r="D75" s="33"/>
      <c r="E75" s="33"/>
      <c r="F75" s="33"/>
      <c r="G75" s="33"/>
      <c r="H75" s="33"/>
      <c r="I75" s="101"/>
      <c r="J75" s="33"/>
      <c r="K75" s="33"/>
      <c r="L75" s="36"/>
    </row>
    <row r="76" spans="2:12" s="1" customFormat="1" ht="16.5" customHeight="1">
      <c r="B76" s="32"/>
      <c r="C76" s="33"/>
      <c r="D76" s="33"/>
      <c r="E76" s="280" t="str">
        <f>E7</f>
        <v>Oprava MK ul. Stradinská Kostelec nad Orlicí</v>
      </c>
      <c r="F76" s="281"/>
      <c r="G76" s="281"/>
      <c r="H76" s="281"/>
      <c r="I76" s="101"/>
      <c r="J76" s="33"/>
      <c r="K76" s="33"/>
      <c r="L76" s="36"/>
    </row>
    <row r="77" spans="2:12" s="1" customFormat="1" ht="12" customHeight="1">
      <c r="B77" s="32"/>
      <c r="C77" s="27" t="s">
        <v>92</v>
      </c>
      <c r="D77" s="33"/>
      <c r="E77" s="33"/>
      <c r="F77" s="33"/>
      <c r="G77" s="33"/>
      <c r="H77" s="33"/>
      <c r="I77" s="101"/>
      <c r="J77" s="33"/>
      <c r="K77" s="33"/>
      <c r="L77" s="36"/>
    </row>
    <row r="78" spans="2:12" s="1" customFormat="1" ht="16.5" customHeight="1">
      <c r="B78" s="32"/>
      <c r="C78" s="33"/>
      <c r="D78" s="33"/>
      <c r="E78" s="252" t="str">
        <f>E9</f>
        <v>1 - stavební část</v>
      </c>
      <c r="F78" s="251"/>
      <c r="G78" s="251"/>
      <c r="H78" s="251"/>
      <c r="I78" s="101"/>
      <c r="J78" s="33"/>
      <c r="K78" s="33"/>
      <c r="L78" s="36"/>
    </row>
    <row r="79" spans="2:12" s="1" customFormat="1" ht="6.95" customHeight="1">
      <c r="B79" s="32"/>
      <c r="C79" s="33"/>
      <c r="D79" s="33"/>
      <c r="E79" s="33"/>
      <c r="F79" s="33"/>
      <c r="G79" s="33"/>
      <c r="H79" s="33"/>
      <c r="I79" s="101"/>
      <c r="J79" s="33"/>
      <c r="K79" s="33"/>
      <c r="L79" s="36"/>
    </row>
    <row r="80" spans="2:12" s="1" customFormat="1" ht="12" customHeight="1">
      <c r="B80" s="32"/>
      <c r="C80" s="27" t="s">
        <v>20</v>
      </c>
      <c r="D80" s="33"/>
      <c r="E80" s="33"/>
      <c r="F80" s="25" t="str">
        <f>F12</f>
        <v>Kostelec nad Orlicí</v>
      </c>
      <c r="G80" s="33"/>
      <c r="H80" s="33"/>
      <c r="I80" s="102" t="s">
        <v>22</v>
      </c>
      <c r="J80" s="53" t="str">
        <f>IF(J12="","",J12)</f>
        <v>1.9.2019</v>
      </c>
      <c r="K80" s="33"/>
      <c r="L80" s="36"/>
    </row>
    <row r="81" spans="2:65" s="1" customFormat="1" ht="6.95" customHeight="1">
      <c r="B81" s="32"/>
      <c r="C81" s="33"/>
      <c r="D81" s="33"/>
      <c r="E81" s="33"/>
      <c r="F81" s="33"/>
      <c r="G81" s="33"/>
      <c r="H81" s="33"/>
      <c r="I81" s="101"/>
      <c r="J81" s="33"/>
      <c r="K81" s="33"/>
      <c r="L81" s="36"/>
    </row>
    <row r="82" spans="2:65" s="1" customFormat="1" ht="13.7" customHeight="1">
      <c r="B82" s="32"/>
      <c r="C82" s="27" t="s">
        <v>24</v>
      </c>
      <c r="D82" s="33"/>
      <c r="E82" s="33"/>
      <c r="F82" s="25" t="str">
        <f>E15</f>
        <v>Město Kostelec nad Orlicí</v>
      </c>
      <c r="G82" s="33"/>
      <c r="H82" s="33"/>
      <c r="I82" s="102" t="s">
        <v>30</v>
      </c>
      <c r="J82" s="30" t="str">
        <f>E21</f>
        <v xml:space="preserve"> </v>
      </c>
      <c r="K82" s="33"/>
      <c r="L82" s="36"/>
    </row>
    <row r="83" spans="2:65" s="1" customFormat="1" ht="13.7" customHeight="1">
      <c r="B83" s="32"/>
      <c r="C83" s="27" t="s">
        <v>28</v>
      </c>
      <c r="D83" s="33"/>
      <c r="E83" s="33"/>
      <c r="F83" s="25" t="str">
        <f>IF(E18="","",E18)</f>
        <v>Vyplň údaj</v>
      </c>
      <c r="G83" s="33"/>
      <c r="H83" s="33"/>
      <c r="I83" s="102" t="s">
        <v>33</v>
      </c>
      <c r="J83" s="30" t="str">
        <f>E24</f>
        <v>Hauckovi spol.s.r.o.</v>
      </c>
      <c r="K83" s="33"/>
      <c r="L83" s="36"/>
    </row>
    <row r="84" spans="2:65" s="1" customFormat="1" ht="10.35" customHeight="1">
      <c r="B84" s="32"/>
      <c r="C84" s="33"/>
      <c r="D84" s="33"/>
      <c r="E84" s="33"/>
      <c r="F84" s="33"/>
      <c r="G84" s="33"/>
      <c r="H84" s="33"/>
      <c r="I84" s="101"/>
      <c r="J84" s="33"/>
      <c r="K84" s="33"/>
      <c r="L84" s="36"/>
    </row>
    <row r="85" spans="2:65" s="9" customFormat="1" ht="29.25" customHeight="1">
      <c r="B85" s="146"/>
      <c r="C85" s="147" t="s">
        <v>107</v>
      </c>
      <c r="D85" s="148" t="s">
        <v>55</v>
      </c>
      <c r="E85" s="148" t="s">
        <v>51</v>
      </c>
      <c r="F85" s="148" t="s">
        <v>52</v>
      </c>
      <c r="G85" s="148" t="s">
        <v>108</v>
      </c>
      <c r="H85" s="148" t="s">
        <v>109</v>
      </c>
      <c r="I85" s="149" t="s">
        <v>110</v>
      </c>
      <c r="J85" s="148" t="s">
        <v>96</v>
      </c>
      <c r="K85" s="150" t="s">
        <v>111</v>
      </c>
      <c r="L85" s="151"/>
      <c r="M85" s="62" t="s">
        <v>1</v>
      </c>
      <c r="N85" s="63" t="s">
        <v>40</v>
      </c>
      <c r="O85" s="63" t="s">
        <v>112</v>
      </c>
      <c r="P85" s="63" t="s">
        <v>113</v>
      </c>
      <c r="Q85" s="63" t="s">
        <v>114</v>
      </c>
      <c r="R85" s="63" t="s">
        <v>115</v>
      </c>
      <c r="S85" s="63" t="s">
        <v>116</v>
      </c>
      <c r="T85" s="64" t="s">
        <v>117</v>
      </c>
    </row>
    <row r="86" spans="2:65" s="1" customFormat="1" ht="22.9" customHeight="1">
      <c r="B86" s="32"/>
      <c r="C86" s="69" t="s">
        <v>118</v>
      </c>
      <c r="D86" s="33"/>
      <c r="E86" s="33"/>
      <c r="F86" s="33"/>
      <c r="G86" s="33"/>
      <c r="H86" s="33"/>
      <c r="I86" s="101"/>
      <c r="J86" s="152">
        <f>BK86</f>
        <v>0</v>
      </c>
      <c r="K86" s="33"/>
      <c r="L86" s="36"/>
      <c r="M86" s="65"/>
      <c r="N86" s="66"/>
      <c r="O86" s="66"/>
      <c r="P86" s="153">
        <f>P87</f>
        <v>0</v>
      </c>
      <c r="Q86" s="66"/>
      <c r="R86" s="153">
        <f>R87</f>
        <v>245.48326546000001</v>
      </c>
      <c r="S86" s="66"/>
      <c r="T86" s="154">
        <f>T87</f>
        <v>896.38049999999998</v>
      </c>
      <c r="AT86" s="15" t="s">
        <v>69</v>
      </c>
      <c r="AU86" s="15" t="s">
        <v>98</v>
      </c>
      <c r="BK86" s="155">
        <f>BK87</f>
        <v>0</v>
      </c>
    </row>
    <row r="87" spans="2:65" s="10" customFormat="1" ht="25.9" customHeight="1">
      <c r="B87" s="156"/>
      <c r="C87" s="157"/>
      <c r="D87" s="158" t="s">
        <v>69</v>
      </c>
      <c r="E87" s="159" t="s">
        <v>119</v>
      </c>
      <c r="F87" s="159" t="s">
        <v>120</v>
      </c>
      <c r="G87" s="157"/>
      <c r="H87" s="157"/>
      <c r="I87" s="160"/>
      <c r="J87" s="161">
        <f>BK87</f>
        <v>0</v>
      </c>
      <c r="K87" s="157"/>
      <c r="L87" s="162"/>
      <c r="M87" s="163"/>
      <c r="N87" s="164"/>
      <c r="O87" s="164"/>
      <c r="P87" s="165">
        <f>P88+P167+P170+P220+P266+P289</f>
        <v>0</v>
      </c>
      <c r="Q87" s="164"/>
      <c r="R87" s="165">
        <f>R88+R167+R170+R220+R266+R289</f>
        <v>245.48326546000001</v>
      </c>
      <c r="S87" s="164"/>
      <c r="T87" s="166">
        <f>T88+T167+T170+T220+T266+T289</f>
        <v>896.38049999999998</v>
      </c>
      <c r="AR87" s="167" t="s">
        <v>75</v>
      </c>
      <c r="AT87" s="168" t="s">
        <v>69</v>
      </c>
      <c r="AU87" s="168" t="s">
        <v>70</v>
      </c>
      <c r="AY87" s="167" t="s">
        <v>121</v>
      </c>
      <c r="BK87" s="169">
        <f>BK88+BK167+BK170+BK220+BK266+BK289</f>
        <v>0</v>
      </c>
    </row>
    <row r="88" spans="2:65" s="10" customFormat="1" ht="22.9" customHeight="1">
      <c r="B88" s="156"/>
      <c r="C88" s="157"/>
      <c r="D88" s="158" t="s">
        <v>69</v>
      </c>
      <c r="E88" s="170" t="s">
        <v>75</v>
      </c>
      <c r="F88" s="170" t="s">
        <v>122</v>
      </c>
      <c r="G88" s="157"/>
      <c r="H88" s="157"/>
      <c r="I88" s="160"/>
      <c r="J88" s="171">
        <f>BK88</f>
        <v>0</v>
      </c>
      <c r="K88" s="157"/>
      <c r="L88" s="162"/>
      <c r="M88" s="163"/>
      <c r="N88" s="164"/>
      <c r="O88" s="164"/>
      <c r="P88" s="165">
        <f>SUM(P89:P166)</f>
        <v>0</v>
      </c>
      <c r="Q88" s="164"/>
      <c r="R88" s="165">
        <f>SUM(R89:R166)</f>
        <v>0.14819300000000002</v>
      </c>
      <c r="S88" s="164"/>
      <c r="T88" s="166">
        <f>SUM(T89:T166)</f>
        <v>896.38049999999998</v>
      </c>
      <c r="AR88" s="167" t="s">
        <v>75</v>
      </c>
      <c r="AT88" s="168" t="s">
        <v>69</v>
      </c>
      <c r="AU88" s="168" t="s">
        <v>75</v>
      </c>
      <c r="AY88" s="167" t="s">
        <v>121</v>
      </c>
      <c r="BK88" s="169">
        <f>SUM(BK89:BK166)</f>
        <v>0</v>
      </c>
    </row>
    <row r="89" spans="2:65" s="1" customFormat="1" ht="16.5" customHeight="1">
      <c r="B89" s="32"/>
      <c r="C89" s="172" t="s">
        <v>123</v>
      </c>
      <c r="D89" s="172" t="s">
        <v>124</v>
      </c>
      <c r="E89" s="173" t="s">
        <v>125</v>
      </c>
      <c r="F89" s="174" t="s">
        <v>126</v>
      </c>
      <c r="G89" s="175" t="s">
        <v>127</v>
      </c>
      <c r="H89" s="176">
        <v>10</v>
      </c>
      <c r="I89" s="177"/>
      <c r="J89" s="178">
        <f>ROUND(I89*H89,2)</f>
        <v>0</v>
      </c>
      <c r="K89" s="174" t="s">
        <v>128</v>
      </c>
      <c r="L89" s="36"/>
      <c r="M89" s="179" t="s">
        <v>1</v>
      </c>
      <c r="N89" s="180" t="s">
        <v>41</v>
      </c>
      <c r="O89" s="58"/>
      <c r="P89" s="181">
        <f>O89*H89</f>
        <v>0</v>
      </c>
      <c r="Q89" s="181">
        <v>0</v>
      </c>
      <c r="R89" s="181">
        <f>Q89*H89</f>
        <v>0</v>
      </c>
      <c r="S89" s="181">
        <v>0.29499999999999998</v>
      </c>
      <c r="T89" s="182">
        <f>S89*H89</f>
        <v>2.9499999999999997</v>
      </c>
      <c r="AR89" s="15" t="s">
        <v>85</v>
      </c>
      <c r="AT89" s="15" t="s">
        <v>124</v>
      </c>
      <c r="AU89" s="15" t="s">
        <v>79</v>
      </c>
      <c r="AY89" s="15" t="s">
        <v>121</v>
      </c>
      <c r="BE89" s="183">
        <f>IF(N89="základní",J89,0)</f>
        <v>0</v>
      </c>
      <c r="BF89" s="183">
        <f>IF(N89="snížená",J89,0)</f>
        <v>0</v>
      </c>
      <c r="BG89" s="183">
        <f>IF(N89="zákl. přenesená",J89,0)</f>
        <v>0</v>
      </c>
      <c r="BH89" s="183">
        <f>IF(N89="sníž. přenesená",J89,0)</f>
        <v>0</v>
      </c>
      <c r="BI89" s="183">
        <f>IF(N89="nulová",J89,0)</f>
        <v>0</v>
      </c>
      <c r="BJ89" s="15" t="s">
        <v>75</v>
      </c>
      <c r="BK89" s="183">
        <f>ROUND(I89*H89,2)</f>
        <v>0</v>
      </c>
      <c r="BL89" s="15" t="s">
        <v>85</v>
      </c>
      <c r="BM89" s="15" t="s">
        <v>129</v>
      </c>
    </row>
    <row r="90" spans="2:65" s="11" customFormat="1" ht="11.25">
      <c r="B90" s="184"/>
      <c r="C90" s="185"/>
      <c r="D90" s="186" t="s">
        <v>130</v>
      </c>
      <c r="E90" s="187" t="s">
        <v>1</v>
      </c>
      <c r="F90" s="188" t="s">
        <v>131</v>
      </c>
      <c r="G90" s="185"/>
      <c r="H90" s="189">
        <v>10</v>
      </c>
      <c r="I90" s="190"/>
      <c r="J90" s="185"/>
      <c r="K90" s="185"/>
      <c r="L90" s="191"/>
      <c r="M90" s="192"/>
      <c r="N90" s="193"/>
      <c r="O90" s="193"/>
      <c r="P90" s="193"/>
      <c r="Q90" s="193"/>
      <c r="R90" s="193"/>
      <c r="S90" s="193"/>
      <c r="T90" s="194"/>
      <c r="AT90" s="195" t="s">
        <v>130</v>
      </c>
      <c r="AU90" s="195" t="s">
        <v>79</v>
      </c>
      <c r="AV90" s="11" t="s">
        <v>79</v>
      </c>
      <c r="AW90" s="11" t="s">
        <v>32</v>
      </c>
      <c r="AX90" s="11" t="s">
        <v>70</v>
      </c>
      <c r="AY90" s="195" t="s">
        <v>121</v>
      </c>
    </row>
    <row r="91" spans="2:65" s="12" customFormat="1" ht="11.25">
      <c r="B91" s="196"/>
      <c r="C91" s="197"/>
      <c r="D91" s="186" t="s">
        <v>130</v>
      </c>
      <c r="E91" s="198" t="s">
        <v>1</v>
      </c>
      <c r="F91" s="199" t="s">
        <v>132</v>
      </c>
      <c r="G91" s="197"/>
      <c r="H91" s="200">
        <v>10</v>
      </c>
      <c r="I91" s="201"/>
      <c r="J91" s="197"/>
      <c r="K91" s="197"/>
      <c r="L91" s="202"/>
      <c r="M91" s="203"/>
      <c r="N91" s="204"/>
      <c r="O91" s="204"/>
      <c r="P91" s="204"/>
      <c r="Q91" s="204"/>
      <c r="R91" s="204"/>
      <c r="S91" s="204"/>
      <c r="T91" s="205"/>
      <c r="AT91" s="206" t="s">
        <v>130</v>
      </c>
      <c r="AU91" s="206" t="s">
        <v>79</v>
      </c>
      <c r="AV91" s="12" t="s">
        <v>85</v>
      </c>
      <c r="AW91" s="12" t="s">
        <v>32</v>
      </c>
      <c r="AX91" s="12" t="s">
        <v>75</v>
      </c>
      <c r="AY91" s="206" t="s">
        <v>121</v>
      </c>
    </row>
    <row r="92" spans="2:65" s="1" customFormat="1" ht="16.5" customHeight="1">
      <c r="B92" s="32"/>
      <c r="C92" s="172" t="s">
        <v>133</v>
      </c>
      <c r="D92" s="172" t="s">
        <v>124</v>
      </c>
      <c r="E92" s="173" t="s">
        <v>134</v>
      </c>
      <c r="F92" s="174" t="s">
        <v>135</v>
      </c>
      <c r="G92" s="175" t="s">
        <v>127</v>
      </c>
      <c r="H92" s="176">
        <v>26</v>
      </c>
      <c r="I92" s="177"/>
      <c r="J92" s="178">
        <f>ROUND(I92*H92,2)</f>
        <v>0</v>
      </c>
      <c r="K92" s="174" t="s">
        <v>128</v>
      </c>
      <c r="L92" s="36"/>
      <c r="M92" s="179" t="s">
        <v>1</v>
      </c>
      <c r="N92" s="180" t="s">
        <v>41</v>
      </c>
      <c r="O92" s="58"/>
      <c r="P92" s="181">
        <f>O92*H92</f>
        <v>0</v>
      </c>
      <c r="Q92" s="181">
        <v>0</v>
      </c>
      <c r="R92" s="181">
        <f>Q92*H92</f>
        <v>0</v>
      </c>
      <c r="S92" s="181">
        <v>0.42499999999999999</v>
      </c>
      <c r="T92" s="182">
        <f>S92*H92</f>
        <v>11.049999999999999</v>
      </c>
      <c r="AR92" s="15" t="s">
        <v>85</v>
      </c>
      <c r="AT92" s="15" t="s">
        <v>124</v>
      </c>
      <c r="AU92" s="15" t="s">
        <v>79</v>
      </c>
      <c r="AY92" s="15" t="s">
        <v>121</v>
      </c>
      <c r="BE92" s="183">
        <f>IF(N92="základní",J92,0)</f>
        <v>0</v>
      </c>
      <c r="BF92" s="183">
        <f>IF(N92="snížená",J92,0)</f>
        <v>0</v>
      </c>
      <c r="BG92" s="183">
        <f>IF(N92="zákl. přenesená",J92,0)</f>
        <v>0</v>
      </c>
      <c r="BH92" s="183">
        <f>IF(N92="sníž. přenesená",J92,0)</f>
        <v>0</v>
      </c>
      <c r="BI92" s="183">
        <f>IF(N92="nulová",J92,0)</f>
        <v>0</v>
      </c>
      <c r="BJ92" s="15" t="s">
        <v>75</v>
      </c>
      <c r="BK92" s="183">
        <f>ROUND(I92*H92,2)</f>
        <v>0</v>
      </c>
      <c r="BL92" s="15" t="s">
        <v>85</v>
      </c>
      <c r="BM92" s="15" t="s">
        <v>136</v>
      </c>
    </row>
    <row r="93" spans="2:65" s="13" customFormat="1" ht="11.25">
      <c r="B93" s="207"/>
      <c r="C93" s="208"/>
      <c r="D93" s="186" t="s">
        <v>130</v>
      </c>
      <c r="E93" s="209" t="s">
        <v>1</v>
      </c>
      <c r="F93" s="210" t="s">
        <v>137</v>
      </c>
      <c r="G93" s="208"/>
      <c r="H93" s="209" t="s">
        <v>1</v>
      </c>
      <c r="I93" s="211"/>
      <c r="J93" s="208"/>
      <c r="K93" s="208"/>
      <c r="L93" s="212"/>
      <c r="M93" s="213"/>
      <c r="N93" s="214"/>
      <c r="O93" s="214"/>
      <c r="P93" s="214"/>
      <c r="Q93" s="214"/>
      <c r="R93" s="214"/>
      <c r="S93" s="214"/>
      <c r="T93" s="215"/>
      <c r="AT93" s="216" t="s">
        <v>130</v>
      </c>
      <c r="AU93" s="216" t="s">
        <v>79</v>
      </c>
      <c r="AV93" s="13" t="s">
        <v>75</v>
      </c>
      <c r="AW93" s="13" t="s">
        <v>32</v>
      </c>
      <c r="AX93" s="13" t="s">
        <v>70</v>
      </c>
      <c r="AY93" s="216" t="s">
        <v>121</v>
      </c>
    </row>
    <row r="94" spans="2:65" s="11" customFormat="1" ht="11.25">
      <c r="B94" s="184"/>
      <c r="C94" s="185"/>
      <c r="D94" s="186" t="s">
        <v>130</v>
      </c>
      <c r="E94" s="187" t="s">
        <v>1</v>
      </c>
      <c r="F94" s="188" t="s">
        <v>138</v>
      </c>
      <c r="G94" s="185"/>
      <c r="H94" s="189">
        <v>26</v>
      </c>
      <c r="I94" s="190"/>
      <c r="J94" s="185"/>
      <c r="K94" s="185"/>
      <c r="L94" s="191"/>
      <c r="M94" s="192"/>
      <c r="N94" s="193"/>
      <c r="O94" s="193"/>
      <c r="P94" s="193"/>
      <c r="Q94" s="193"/>
      <c r="R94" s="193"/>
      <c r="S94" s="193"/>
      <c r="T94" s="194"/>
      <c r="AT94" s="195" t="s">
        <v>130</v>
      </c>
      <c r="AU94" s="195" t="s">
        <v>79</v>
      </c>
      <c r="AV94" s="11" t="s">
        <v>79</v>
      </c>
      <c r="AW94" s="11" t="s">
        <v>32</v>
      </c>
      <c r="AX94" s="11" t="s">
        <v>70</v>
      </c>
      <c r="AY94" s="195" t="s">
        <v>121</v>
      </c>
    </row>
    <row r="95" spans="2:65" s="12" customFormat="1" ht="11.25">
      <c r="B95" s="196"/>
      <c r="C95" s="197"/>
      <c r="D95" s="186" t="s">
        <v>130</v>
      </c>
      <c r="E95" s="198" t="s">
        <v>1</v>
      </c>
      <c r="F95" s="199" t="s">
        <v>132</v>
      </c>
      <c r="G95" s="197"/>
      <c r="H95" s="200">
        <v>26</v>
      </c>
      <c r="I95" s="201"/>
      <c r="J95" s="197"/>
      <c r="K95" s="197"/>
      <c r="L95" s="202"/>
      <c r="M95" s="203"/>
      <c r="N95" s="204"/>
      <c r="O95" s="204"/>
      <c r="P95" s="204"/>
      <c r="Q95" s="204"/>
      <c r="R95" s="204"/>
      <c r="S95" s="204"/>
      <c r="T95" s="205"/>
      <c r="AT95" s="206" t="s">
        <v>130</v>
      </c>
      <c r="AU95" s="206" t="s">
        <v>79</v>
      </c>
      <c r="AV95" s="12" t="s">
        <v>85</v>
      </c>
      <c r="AW95" s="12" t="s">
        <v>32</v>
      </c>
      <c r="AX95" s="12" t="s">
        <v>75</v>
      </c>
      <c r="AY95" s="206" t="s">
        <v>121</v>
      </c>
    </row>
    <row r="96" spans="2:65" s="1" customFormat="1" ht="16.5" customHeight="1">
      <c r="B96" s="32"/>
      <c r="C96" s="172" t="s">
        <v>139</v>
      </c>
      <c r="D96" s="172" t="s">
        <v>124</v>
      </c>
      <c r="E96" s="173" t="s">
        <v>140</v>
      </c>
      <c r="F96" s="174" t="s">
        <v>141</v>
      </c>
      <c r="G96" s="175" t="s">
        <v>127</v>
      </c>
      <c r="H96" s="176">
        <v>1334.5</v>
      </c>
      <c r="I96" s="177"/>
      <c r="J96" s="178">
        <f>ROUND(I96*H96,2)</f>
        <v>0</v>
      </c>
      <c r="K96" s="174" t="s">
        <v>128</v>
      </c>
      <c r="L96" s="36"/>
      <c r="M96" s="179" t="s">
        <v>1</v>
      </c>
      <c r="N96" s="180" t="s">
        <v>41</v>
      </c>
      <c r="O96" s="58"/>
      <c r="P96" s="181">
        <f>O96*H96</f>
        <v>0</v>
      </c>
      <c r="Q96" s="181">
        <v>0</v>
      </c>
      <c r="R96" s="181">
        <f>Q96*H96</f>
        <v>0</v>
      </c>
      <c r="S96" s="181">
        <v>0.28999999999999998</v>
      </c>
      <c r="T96" s="182">
        <f>S96*H96</f>
        <v>387.005</v>
      </c>
      <c r="AR96" s="15" t="s">
        <v>85</v>
      </c>
      <c r="AT96" s="15" t="s">
        <v>124</v>
      </c>
      <c r="AU96" s="15" t="s">
        <v>79</v>
      </c>
      <c r="AY96" s="15" t="s">
        <v>121</v>
      </c>
      <c r="BE96" s="183">
        <f>IF(N96="základní",J96,0)</f>
        <v>0</v>
      </c>
      <c r="BF96" s="183">
        <f>IF(N96="snížená",J96,0)</f>
        <v>0</v>
      </c>
      <c r="BG96" s="183">
        <f>IF(N96="zákl. přenesená",J96,0)</f>
        <v>0</v>
      </c>
      <c r="BH96" s="183">
        <f>IF(N96="sníž. přenesená",J96,0)</f>
        <v>0</v>
      </c>
      <c r="BI96" s="183">
        <f>IF(N96="nulová",J96,0)</f>
        <v>0</v>
      </c>
      <c r="BJ96" s="15" t="s">
        <v>75</v>
      </c>
      <c r="BK96" s="183">
        <f>ROUND(I96*H96,2)</f>
        <v>0</v>
      </c>
      <c r="BL96" s="15" t="s">
        <v>85</v>
      </c>
      <c r="BM96" s="15" t="s">
        <v>142</v>
      </c>
    </row>
    <row r="97" spans="2:65" s="13" customFormat="1" ht="11.25">
      <c r="B97" s="207"/>
      <c r="C97" s="208"/>
      <c r="D97" s="186" t="s">
        <v>130</v>
      </c>
      <c r="E97" s="209" t="s">
        <v>1</v>
      </c>
      <c r="F97" s="210" t="s">
        <v>143</v>
      </c>
      <c r="G97" s="208"/>
      <c r="H97" s="209" t="s">
        <v>1</v>
      </c>
      <c r="I97" s="211"/>
      <c r="J97" s="208"/>
      <c r="K97" s="208"/>
      <c r="L97" s="212"/>
      <c r="M97" s="213"/>
      <c r="N97" s="214"/>
      <c r="O97" s="214"/>
      <c r="P97" s="214"/>
      <c r="Q97" s="214"/>
      <c r="R97" s="214"/>
      <c r="S97" s="214"/>
      <c r="T97" s="215"/>
      <c r="AT97" s="216" t="s">
        <v>130</v>
      </c>
      <c r="AU97" s="216" t="s">
        <v>79</v>
      </c>
      <c r="AV97" s="13" t="s">
        <v>75</v>
      </c>
      <c r="AW97" s="13" t="s">
        <v>32</v>
      </c>
      <c r="AX97" s="13" t="s">
        <v>70</v>
      </c>
      <c r="AY97" s="216" t="s">
        <v>121</v>
      </c>
    </row>
    <row r="98" spans="2:65" s="11" customFormat="1" ht="11.25">
      <c r="B98" s="184"/>
      <c r="C98" s="185"/>
      <c r="D98" s="186" t="s">
        <v>130</v>
      </c>
      <c r="E98" s="187" t="s">
        <v>1</v>
      </c>
      <c r="F98" s="188" t="s">
        <v>144</v>
      </c>
      <c r="G98" s="185"/>
      <c r="H98" s="189">
        <v>129.5</v>
      </c>
      <c r="I98" s="190"/>
      <c r="J98" s="185"/>
      <c r="K98" s="185"/>
      <c r="L98" s="191"/>
      <c r="M98" s="192"/>
      <c r="N98" s="193"/>
      <c r="O98" s="193"/>
      <c r="P98" s="193"/>
      <c r="Q98" s="193"/>
      <c r="R98" s="193"/>
      <c r="S98" s="193"/>
      <c r="T98" s="194"/>
      <c r="AT98" s="195" t="s">
        <v>130</v>
      </c>
      <c r="AU98" s="195" t="s">
        <v>79</v>
      </c>
      <c r="AV98" s="11" t="s">
        <v>79</v>
      </c>
      <c r="AW98" s="11" t="s">
        <v>32</v>
      </c>
      <c r="AX98" s="11" t="s">
        <v>70</v>
      </c>
      <c r="AY98" s="195" t="s">
        <v>121</v>
      </c>
    </row>
    <row r="99" spans="2:65" s="13" customFormat="1" ht="11.25">
      <c r="B99" s="207"/>
      <c r="C99" s="208"/>
      <c r="D99" s="186" t="s">
        <v>130</v>
      </c>
      <c r="E99" s="209" t="s">
        <v>1</v>
      </c>
      <c r="F99" s="210" t="s">
        <v>145</v>
      </c>
      <c r="G99" s="208"/>
      <c r="H99" s="209" t="s">
        <v>1</v>
      </c>
      <c r="I99" s="211"/>
      <c r="J99" s="208"/>
      <c r="K99" s="208"/>
      <c r="L99" s="212"/>
      <c r="M99" s="213"/>
      <c r="N99" s="214"/>
      <c r="O99" s="214"/>
      <c r="P99" s="214"/>
      <c r="Q99" s="214"/>
      <c r="R99" s="214"/>
      <c r="S99" s="214"/>
      <c r="T99" s="215"/>
      <c r="AT99" s="216" t="s">
        <v>130</v>
      </c>
      <c r="AU99" s="216" t="s">
        <v>79</v>
      </c>
      <c r="AV99" s="13" t="s">
        <v>75</v>
      </c>
      <c r="AW99" s="13" t="s">
        <v>32</v>
      </c>
      <c r="AX99" s="13" t="s">
        <v>70</v>
      </c>
      <c r="AY99" s="216" t="s">
        <v>121</v>
      </c>
    </row>
    <row r="100" spans="2:65" s="11" customFormat="1" ht="11.25">
      <c r="B100" s="184"/>
      <c r="C100" s="185"/>
      <c r="D100" s="186" t="s">
        <v>130</v>
      </c>
      <c r="E100" s="187" t="s">
        <v>1</v>
      </c>
      <c r="F100" s="188" t="s">
        <v>146</v>
      </c>
      <c r="G100" s="185"/>
      <c r="H100" s="189">
        <v>0</v>
      </c>
      <c r="I100" s="190"/>
      <c r="J100" s="185"/>
      <c r="K100" s="185"/>
      <c r="L100" s="191"/>
      <c r="M100" s="192"/>
      <c r="N100" s="193"/>
      <c r="O100" s="193"/>
      <c r="P100" s="193"/>
      <c r="Q100" s="193"/>
      <c r="R100" s="193"/>
      <c r="S100" s="193"/>
      <c r="T100" s="194"/>
      <c r="AT100" s="195" t="s">
        <v>130</v>
      </c>
      <c r="AU100" s="195" t="s">
        <v>79</v>
      </c>
      <c r="AV100" s="11" t="s">
        <v>79</v>
      </c>
      <c r="AW100" s="11" t="s">
        <v>32</v>
      </c>
      <c r="AX100" s="11" t="s">
        <v>70</v>
      </c>
      <c r="AY100" s="195" t="s">
        <v>121</v>
      </c>
    </row>
    <row r="101" spans="2:65" s="11" customFormat="1" ht="11.25">
      <c r="B101" s="184"/>
      <c r="C101" s="185"/>
      <c r="D101" s="186" t="s">
        <v>130</v>
      </c>
      <c r="E101" s="187" t="s">
        <v>1</v>
      </c>
      <c r="F101" s="188" t="s">
        <v>147</v>
      </c>
      <c r="G101" s="185"/>
      <c r="H101" s="189">
        <v>1205</v>
      </c>
      <c r="I101" s="190"/>
      <c r="J101" s="185"/>
      <c r="K101" s="185"/>
      <c r="L101" s="191"/>
      <c r="M101" s="192"/>
      <c r="N101" s="193"/>
      <c r="O101" s="193"/>
      <c r="P101" s="193"/>
      <c r="Q101" s="193"/>
      <c r="R101" s="193"/>
      <c r="S101" s="193"/>
      <c r="T101" s="194"/>
      <c r="AT101" s="195" t="s">
        <v>130</v>
      </c>
      <c r="AU101" s="195" t="s">
        <v>79</v>
      </c>
      <c r="AV101" s="11" t="s">
        <v>79</v>
      </c>
      <c r="AW101" s="11" t="s">
        <v>32</v>
      </c>
      <c r="AX101" s="11" t="s">
        <v>70</v>
      </c>
      <c r="AY101" s="195" t="s">
        <v>121</v>
      </c>
    </row>
    <row r="102" spans="2:65" s="12" customFormat="1" ht="11.25">
      <c r="B102" s="196"/>
      <c r="C102" s="197"/>
      <c r="D102" s="186" t="s">
        <v>130</v>
      </c>
      <c r="E102" s="198" t="s">
        <v>1</v>
      </c>
      <c r="F102" s="199" t="s">
        <v>132</v>
      </c>
      <c r="G102" s="197"/>
      <c r="H102" s="200">
        <v>1334.5</v>
      </c>
      <c r="I102" s="201"/>
      <c r="J102" s="197"/>
      <c r="K102" s="197"/>
      <c r="L102" s="202"/>
      <c r="M102" s="203"/>
      <c r="N102" s="204"/>
      <c r="O102" s="204"/>
      <c r="P102" s="204"/>
      <c r="Q102" s="204"/>
      <c r="R102" s="204"/>
      <c r="S102" s="204"/>
      <c r="T102" s="205"/>
      <c r="AT102" s="206" t="s">
        <v>130</v>
      </c>
      <c r="AU102" s="206" t="s">
        <v>79</v>
      </c>
      <c r="AV102" s="12" t="s">
        <v>85</v>
      </c>
      <c r="AW102" s="12" t="s">
        <v>32</v>
      </c>
      <c r="AX102" s="12" t="s">
        <v>75</v>
      </c>
      <c r="AY102" s="206" t="s">
        <v>121</v>
      </c>
    </row>
    <row r="103" spans="2:65" s="1" customFormat="1" ht="16.5" customHeight="1">
      <c r="B103" s="32"/>
      <c r="C103" s="172" t="s">
        <v>148</v>
      </c>
      <c r="D103" s="172" t="s">
        <v>124</v>
      </c>
      <c r="E103" s="173" t="s">
        <v>149</v>
      </c>
      <c r="F103" s="174" t="s">
        <v>150</v>
      </c>
      <c r="G103" s="175" t="s">
        <v>127</v>
      </c>
      <c r="H103" s="176">
        <v>129.5</v>
      </c>
      <c r="I103" s="177"/>
      <c r="J103" s="178">
        <f>ROUND(I103*H103,2)</f>
        <v>0</v>
      </c>
      <c r="K103" s="174" t="s">
        <v>128</v>
      </c>
      <c r="L103" s="36"/>
      <c r="M103" s="179" t="s">
        <v>1</v>
      </c>
      <c r="N103" s="180" t="s">
        <v>41</v>
      </c>
      <c r="O103" s="58"/>
      <c r="P103" s="181">
        <f>O103*H103</f>
        <v>0</v>
      </c>
      <c r="Q103" s="181">
        <v>0</v>
      </c>
      <c r="R103" s="181">
        <f>Q103*H103</f>
        <v>0</v>
      </c>
      <c r="S103" s="181">
        <v>0.625</v>
      </c>
      <c r="T103" s="182">
        <f>S103*H103</f>
        <v>80.9375</v>
      </c>
      <c r="AR103" s="15" t="s">
        <v>85</v>
      </c>
      <c r="AT103" s="15" t="s">
        <v>124</v>
      </c>
      <c r="AU103" s="15" t="s">
        <v>79</v>
      </c>
      <c r="AY103" s="15" t="s">
        <v>121</v>
      </c>
      <c r="BE103" s="183">
        <f>IF(N103="základní",J103,0)</f>
        <v>0</v>
      </c>
      <c r="BF103" s="183">
        <f>IF(N103="snížená",J103,0)</f>
        <v>0</v>
      </c>
      <c r="BG103" s="183">
        <f>IF(N103="zákl. přenesená",J103,0)</f>
        <v>0</v>
      </c>
      <c r="BH103" s="183">
        <f>IF(N103="sníž. přenesená",J103,0)</f>
        <v>0</v>
      </c>
      <c r="BI103" s="183">
        <f>IF(N103="nulová",J103,0)</f>
        <v>0</v>
      </c>
      <c r="BJ103" s="15" t="s">
        <v>75</v>
      </c>
      <c r="BK103" s="183">
        <f>ROUND(I103*H103,2)</f>
        <v>0</v>
      </c>
      <c r="BL103" s="15" t="s">
        <v>85</v>
      </c>
      <c r="BM103" s="15" t="s">
        <v>151</v>
      </c>
    </row>
    <row r="104" spans="2:65" s="13" customFormat="1" ht="11.25">
      <c r="B104" s="207"/>
      <c r="C104" s="208"/>
      <c r="D104" s="186" t="s">
        <v>130</v>
      </c>
      <c r="E104" s="209" t="s">
        <v>1</v>
      </c>
      <c r="F104" s="210" t="s">
        <v>152</v>
      </c>
      <c r="G104" s="208"/>
      <c r="H104" s="209" t="s">
        <v>1</v>
      </c>
      <c r="I104" s="211"/>
      <c r="J104" s="208"/>
      <c r="K104" s="208"/>
      <c r="L104" s="212"/>
      <c r="M104" s="213"/>
      <c r="N104" s="214"/>
      <c r="O104" s="214"/>
      <c r="P104" s="214"/>
      <c r="Q104" s="214"/>
      <c r="R104" s="214"/>
      <c r="S104" s="214"/>
      <c r="T104" s="215"/>
      <c r="AT104" s="216" t="s">
        <v>130</v>
      </c>
      <c r="AU104" s="216" t="s">
        <v>79</v>
      </c>
      <c r="AV104" s="13" t="s">
        <v>75</v>
      </c>
      <c r="AW104" s="13" t="s">
        <v>32</v>
      </c>
      <c r="AX104" s="13" t="s">
        <v>70</v>
      </c>
      <c r="AY104" s="216" t="s">
        <v>121</v>
      </c>
    </row>
    <row r="105" spans="2:65" s="11" customFormat="1" ht="11.25">
      <c r="B105" s="184"/>
      <c r="C105" s="185"/>
      <c r="D105" s="186" t="s">
        <v>130</v>
      </c>
      <c r="E105" s="187" t="s">
        <v>1</v>
      </c>
      <c r="F105" s="188" t="s">
        <v>144</v>
      </c>
      <c r="G105" s="185"/>
      <c r="H105" s="189">
        <v>129.5</v>
      </c>
      <c r="I105" s="190"/>
      <c r="J105" s="185"/>
      <c r="K105" s="185"/>
      <c r="L105" s="191"/>
      <c r="M105" s="192"/>
      <c r="N105" s="193"/>
      <c r="O105" s="193"/>
      <c r="P105" s="193"/>
      <c r="Q105" s="193"/>
      <c r="R105" s="193"/>
      <c r="S105" s="193"/>
      <c r="T105" s="194"/>
      <c r="AT105" s="195" t="s">
        <v>130</v>
      </c>
      <c r="AU105" s="195" t="s">
        <v>79</v>
      </c>
      <c r="AV105" s="11" t="s">
        <v>79</v>
      </c>
      <c r="AW105" s="11" t="s">
        <v>32</v>
      </c>
      <c r="AX105" s="11" t="s">
        <v>70</v>
      </c>
      <c r="AY105" s="195" t="s">
        <v>121</v>
      </c>
    </row>
    <row r="106" spans="2:65" s="12" customFormat="1" ht="11.25">
      <c r="B106" s="196"/>
      <c r="C106" s="197"/>
      <c r="D106" s="186" t="s">
        <v>130</v>
      </c>
      <c r="E106" s="198" t="s">
        <v>1</v>
      </c>
      <c r="F106" s="199" t="s">
        <v>132</v>
      </c>
      <c r="G106" s="197"/>
      <c r="H106" s="200">
        <v>129.5</v>
      </c>
      <c r="I106" s="201"/>
      <c r="J106" s="197"/>
      <c r="K106" s="197"/>
      <c r="L106" s="202"/>
      <c r="M106" s="203"/>
      <c r="N106" s="204"/>
      <c r="O106" s="204"/>
      <c r="P106" s="204"/>
      <c r="Q106" s="204"/>
      <c r="R106" s="204"/>
      <c r="S106" s="204"/>
      <c r="T106" s="205"/>
      <c r="AT106" s="206" t="s">
        <v>130</v>
      </c>
      <c r="AU106" s="206" t="s">
        <v>79</v>
      </c>
      <c r="AV106" s="12" t="s">
        <v>85</v>
      </c>
      <c r="AW106" s="12" t="s">
        <v>32</v>
      </c>
      <c r="AX106" s="12" t="s">
        <v>75</v>
      </c>
      <c r="AY106" s="206" t="s">
        <v>121</v>
      </c>
    </row>
    <row r="107" spans="2:65" s="1" customFormat="1" ht="16.5" customHeight="1">
      <c r="B107" s="32"/>
      <c r="C107" s="172" t="s">
        <v>153</v>
      </c>
      <c r="D107" s="172" t="s">
        <v>124</v>
      </c>
      <c r="E107" s="173" t="s">
        <v>154</v>
      </c>
      <c r="F107" s="174" t="s">
        <v>155</v>
      </c>
      <c r="G107" s="175" t="s">
        <v>127</v>
      </c>
      <c r="H107" s="176">
        <v>26</v>
      </c>
      <c r="I107" s="177"/>
      <c r="J107" s="178">
        <f>ROUND(I107*H107,2)</f>
        <v>0</v>
      </c>
      <c r="K107" s="174" t="s">
        <v>128</v>
      </c>
      <c r="L107" s="36"/>
      <c r="M107" s="179" t="s">
        <v>1</v>
      </c>
      <c r="N107" s="180" t="s">
        <v>41</v>
      </c>
      <c r="O107" s="58"/>
      <c r="P107" s="181">
        <f>O107*H107</f>
        <v>0</v>
      </c>
      <c r="Q107" s="181">
        <v>0</v>
      </c>
      <c r="R107" s="181">
        <f>Q107*H107</f>
        <v>0</v>
      </c>
      <c r="S107" s="181">
        <v>0.28999999999999998</v>
      </c>
      <c r="T107" s="182">
        <f>S107*H107</f>
        <v>7.5399999999999991</v>
      </c>
      <c r="AR107" s="15" t="s">
        <v>85</v>
      </c>
      <c r="AT107" s="15" t="s">
        <v>124</v>
      </c>
      <c r="AU107" s="15" t="s">
        <v>79</v>
      </c>
      <c r="AY107" s="15" t="s">
        <v>121</v>
      </c>
      <c r="BE107" s="183">
        <f>IF(N107="základní",J107,0)</f>
        <v>0</v>
      </c>
      <c r="BF107" s="183">
        <f>IF(N107="snížená",J107,0)</f>
        <v>0</v>
      </c>
      <c r="BG107" s="183">
        <f>IF(N107="zákl. přenesená",J107,0)</f>
        <v>0</v>
      </c>
      <c r="BH107" s="183">
        <f>IF(N107="sníž. přenesená",J107,0)</f>
        <v>0</v>
      </c>
      <c r="BI107" s="183">
        <f>IF(N107="nulová",J107,0)</f>
        <v>0</v>
      </c>
      <c r="BJ107" s="15" t="s">
        <v>75</v>
      </c>
      <c r="BK107" s="183">
        <f>ROUND(I107*H107,2)</f>
        <v>0</v>
      </c>
      <c r="BL107" s="15" t="s">
        <v>85</v>
      </c>
      <c r="BM107" s="15" t="s">
        <v>156</v>
      </c>
    </row>
    <row r="108" spans="2:65" s="11" customFormat="1" ht="11.25">
      <c r="B108" s="184"/>
      <c r="C108" s="185"/>
      <c r="D108" s="186" t="s">
        <v>130</v>
      </c>
      <c r="E108" s="187" t="s">
        <v>1</v>
      </c>
      <c r="F108" s="188" t="s">
        <v>157</v>
      </c>
      <c r="G108" s="185"/>
      <c r="H108" s="189">
        <v>26</v>
      </c>
      <c r="I108" s="190"/>
      <c r="J108" s="185"/>
      <c r="K108" s="185"/>
      <c r="L108" s="191"/>
      <c r="M108" s="192"/>
      <c r="N108" s="193"/>
      <c r="O108" s="193"/>
      <c r="P108" s="193"/>
      <c r="Q108" s="193"/>
      <c r="R108" s="193"/>
      <c r="S108" s="193"/>
      <c r="T108" s="194"/>
      <c r="AT108" s="195" t="s">
        <v>130</v>
      </c>
      <c r="AU108" s="195" t="s">
        <v>79</v>
      </c>
      <c r="AV108" s="11" t="s">
        <v>79</v>
      </c>
      <c r="AW108" s="11" t="s">
        <v>32</v>
      </c>
      <c r="AX108" s="11" t="s">
        <v>70</v>
      </c>
      <c r="AY108" s="195" t="s">
        <v>121</v>
      </c>
    </row>
    <row r="109" spans="2:65" s="12" customFormat="1" ht="11.25">
      <c r="B109" s="196"/>
      <c r="C109" s="197"/>
      <c r="D109" s="186" t="s">
        <v>130</v>
      </c>
      <c r="E109" s="198" t="s">
        <v>1</v>
      </c>
      <c r="F109" s="199" t="s">
        <v>132</v>
      </c>
      <c r="G109" s="197"/>
      <c r="H109" s="200">
        <v>26</v>
      </c>
      <c r="I109" s="201"/>
      <c r="J109" s="197"/>
      <c r="K109" s="197"/>
      <c r="L109" s="202"/>
      <c r="M109" s="203"/>
      <c r="N109" s="204"/>
      <c r="O109" s="204"/>
      <c r="P109" s="204"/>
      <c r="Q109" s="204"/>
      <c r="R109" s="204"/>
      <c r="S109" s="204"/>
      <c r="T109" s="205"/>
      <c r="AT109" s="206" t="s">
        <v>130</v>
      </c>
      <c r="AU109" s="206" t="s">
        <v>79</v>
      </c>
      <c r="AV109" s="12" t="s">
        <v>85</v>
      </c>
      <c r="AW109" s="12" t="s">
        <v>32</v>
      </c>
      <c r="AX109" s="12" t="s">
        <v>75</v>
      </c>
      <c r="AY109" s="206" t="s">
        <v>121</v>
      </c>
    </row>
    <row r="110" spans="2:65" s="1" customFormat="1" ht="16.5" customHeight="1">
      <c r="B110" s="32"/>
      <c r="C110" s="172" t="s">
        <v>158</v>
      </c>
      <c r="D110" s="172" t="s">
        <v>124</v>
      </c>
      <c r="E110" s="173" t="s">
        <v>159</v>
      </c>
      <c r="F110" s="174" t="s">
        <v>160</v>
      </c>
      <c r="G110" s="175" t="s">
        <v>127</v>
      </c>
      <c r="H110" s="176">
        <v>10</v>
      </c>
      <c r="I110" s="177"/>
      <c r="J110" s="178">
        <f>ROUND(I110*H110,2)</f>
        <v>0</v>
      </c>
      <c r="K110" s="174" t="s">
        <v>128</v>
      </c>
      <c r="L110" s="36"/>
      <c r="M110" s="179" t="s">
        <v>1</v>
      </c>
      <c r="N110" s="180" t="s">
        <v>41</v>
      </c>
      <c r="O110" s="58"/>
      <c r="P110" s="181">
        <f>O110*H110</f>
        <v>0</v>
      </c>
      <c r="Q110" s="181">
        <v>0</v>
      </c>
      <c r="R110" s="181">
        <f>Q110*H110</f>
        <v>0</v>
      </c>
      <c r="S110" s="181">
        <v>0.44</v>
      </c>
      <c r="T110" s="182">
        <f>S110*H110</f>
        <v>4.4000000000000004</v>
      </c>
      <c r="AR110" s="15" t="s">
        <v>85</v>
      </c>
      <c r="AT110" s="15" t="s">
        <v>124</v>
      </c>
      <c r="AU110" s="15" t="s">
        <v>79</v>
      </c>
      <c r="AY110" s="15" t="s">
        <v>121</v>
      </c>
      <c r="BE110" s="183">
        <f>IF(N110="základní",J110,0)</f>
        <v>0</v>
      </c>
      <c r="BF110" s="183">
        <f>IF(N110="snížená",J110,0)</f>
        <v>0</v>
      </c>
      <c r="BG110" s="183">
        <f>IF(N110="zákl. přenesená",J110,0)</f>
        <v>0</v>
      </c>
      <c r="BH110" s="183">
        <f>IF(N110="sníž. přenesená",J110,0)</f>
        <v>0</v>
      </c>
      <c r="BI110" s="183">
        <f>IF(N110="nulová",J110,0)</f>
        <v>0</v>
      </c>
      <c r="BJ110" s="15" t="s">
        <v>75</v>
      </c>
      <c r="BK110" s="183">
        <f>ROUND(I110*H110,2)</f>
        <v>0</v>
      </c>
      <c r="BL110" s="15" t="s">
        <v>85</v>
      </c>
      <c r="BM110" s="15" t="s">
        <v>161</v>
      </c>
    </row>
    <row r="111" spans="2:65" s="13" customFormat="1" ht="11.25">
      <c r="B111" s="207"/>
      <c r="C111" s="208"/>
      <c r="D111" s="186" t="s">
        <v>130</v>
      </c>
      <c r="E111" s="209" t="s">
        <v>1</v>
      </c>
      <c r="F111" s="210" t="s">
        <v>162</v>
      </c>
      <c r="G111" s="208"/>
      <c r="H111" s="209" t="s">
        <v>1</v>
      </c>
      <c r="I111" s="211"/>
      <c r="J111" s="208"/>
      <c r="K111" s="208"/>
      <c r="L111" s="212"/>
      <c r="M111" s="213"/>
      <c r="N111" s="214"/>
      <c r="O111" s="214"/>
      <c r="P111" s="214"/>
      <c r="Q111" s="214"/>
      <c r="R111" s="214"/>
      <c r="S111" s="214"/>
      <c r="T111" s="215"/>
      <c r="AT111" s="216" t="s">
        <v>130</v>
      </c>
      <c r="AU111" s="216" t="s">
        <v>79</v>
      </c>
      <c r="AV111" s="13" t="s">
        <v>75</v>
      </c>
      <c r="AW111" s="13" t="s">
        <v>32</v>
      </c>
      <c r="AX111" s="13" t="s">
        <v>70</v>
      </c>
      <c r="AY111" s="216" t="s">
        <v>121</v>
      </c>
    </row>
    <row r="112" spans="2:65" s="11" customFormat="1" ht="11.25">
      <c r="B112" s="184"/>
      <c r="C112" s="185"/>
      <c r="D112" s="186" t="s">
        <v>130</v>
      </c>
      <c r="E112" s="187" t="s">
        <v>1</v>
      </c>
      <c r="F112" s="188" t="s">
        <v>163</v>
      </c>
      <c r="G112" s="185"/>
      <c r="H112" s="189">
        <v>10</v>
      </c>
      <c r="I112" s="190"/>
      <c r="J112" s="185"/>
      <c r="K112" s="185"/>
      <c r="L112" s="191"/>
      <c r="M112" s="192"/>
      <c r="N112" s="193"/>
      <c r="O112" s="193"/>
      <c r="P112" s="193"/>
      <c r="Q112" s="193"/>
      <c r="R112" s="193"/>
      <c r="S112" s="193"/>
      <c r="T112" s="194"/>
      <c r="AT112" s="195" t="s">
        <v>130</v>
      </c>
      <c r="AU112" s="195" t="s">
        <v>79</v>
      </c>
      <c r="AV112" s="11" t="s">
        <v>79</v>
      </c>
      <c r="AW112" s="11" t="s">
        <v>32</v>
      </c>
      <c r="AX112" s="11" t="s">
        <v>70</v>
      </c>
      <c r="AY112" s="195" t="s">
        <v>121</v>
      </c>
    </row>
    <row r="113" spans="2:65" s="12" customFormat="1" ht="11.25">
      <c r="B113" s="196"/>
      <c r="C113" s="197"/>
      <c r="D113" s="186" t="s">
        <v>130</v>
      </c>
      <c r="E113" s="198" t="s">
        <v>1</v>
      </c>
      <c r="F113" s="199" t="s">
        <v>132</v>
      </c>
      <c r="G113" s="197"/>
      <c r="H113" s="200">
        <v>10</v>
      </c>
      <c r="I113" s="201"/>
      <c r="J113" s="197"/>
      <c r="K113" s="197"/>
      <c r="L113" s="202"/>
      <c r="M113" s="203"/>
      <c r="N113" s="204"/>
      <c r="O113" s="204"/>
      <c r="P113" s="204"/>
      <c r="Q113" s="204"/>
      <c r="R113" s="204"/>
      <c r="S113" s="204"/>
      <c r="T113" s="205"/>
      <c r="AT113" s="206" t="s">
        <v>130</v>
      </c>
      <c r="AU113" s="206" t="s">
        <v>79</v>
      </c>
      <c r="AV113" s="12" t="s">
        <v>85</v>
      </c>
      <c r="AW113" s="12" t="s">
        <v>32</v>
      </c>
      <c r="AX113" s="12" t="s">
        <v>75</v>
      </c>
      <c r="AY113" s="206" t="s">
        <v>121</v>
      </c>
    </row>
    <row r="114" spans="2:65" s="1" customFormat="1" ht="16.5" customHeight="1">
      <c r="B114" s="32"/>
      <c r="C114" s="172" t="s">
        <v>75</v>
      </c>
      <c r="D114" s="172" t="s">
        <v>124</v>
      </c>
      <c r="E114" s="173" t="s">
        <v>164</v>
      </c>
      <c r="F114" s="174" t="s">
        <v>165</v>
      </c>
      <c r="G114" s="175" t="s">
        <v>127</v>
      </c>
      <c r="H114" s="176">
        <v>1205.5</v>
      </c>
      <c r="I114" s="177"/>
      <c r="J114" s="178">
        <f>ROUND(I114*H114,2)</f>
        <v>0</v>
      </c>
      <c r="K114" s="174" t="s">
        <v>128</v>
      </c>
      <c r="L114" s="36"/>
      <c r="M114" s="179" t="s">
        <v>1</v>
      </c>
      <c r="N114" s="180" t="s">
        <v>41</v>
      </c>
      <c r="O114" s="58"/>
      <c r="P114" s="181">
        <f>O114*H114</f>
        <v>0</v>
      </c>
      <c r="Q114" s="181">
        <v>1.2E-4</v>
      </c>
      <c r="R114" s="181">
        <f>Q114*H114</f>
        <v>0.14466000000000001</v>
      </c>
      <c r="S114" s="181">
        <v>0.25600000000000001</v>
      </c>
      <c r="T114" s="182">
        <f>S114*H114</f>
        <v>308.608</v>
      </c>
      <c r="AR114" s="15" t="s">
        <v>85</v>
      </c>
      <c r="AT114" s="15" t="s">
        <v>124</v>
      </c>
      <c r="AU114" s="15" t="s">
        <v>79</v>
      </c>
      <c r="AY114" s="15" t="s">
        <v>121</v>
      </c>
      <c r="BE114" s="183">
        <f>IF(N114="základní",J114,0)</f>
        <v>0</v>
      </c>
      <c r="BF114" s="183">
        <f>IF(N114="snížená",J114,0)</f>
        <v>0</v>
      </c>
      <c r="BG114" s="183">
        <f>IF(N114="zákl. přenesená",J114,0)</f>
        <v>0</v>
      </c>
      <c r="BH114" s="183">
        <f>IF(N114="sníž. přenesená",J114,0)</f>
        <v>0</v>
      </c>
      <c r="BI114" s="183">
        <f>IF(N114="nulová",J114,0)</f>
        <v>0</v>
      </c>
      <c r="BJ114" s="15" t="s">
        <v>75</v>
      </c>
      <c r="BK114" s="183">
        <f>ROUND(I114*H114,2)</f>
        <v>0</v>
      </c>
      <c r="BL114" s="15" t="s">
        <v>85</v>
      </c>
      <c r="BM114" s="15" t="s">
        <v>166</v>
      </c>
    </row>
    <row r="115" spans="2:65" s="11" customFormat="1" ht="11.25">
      <c r="B115" s="184"/>
      <c r="C115" s="185"/>
      <c r="D115" s="186" t="s">
        <v>130</v>
      </c>
      <c r="E115" s="187" t="s">
        <v>1</v>
      </c>
      <c r="F115" s="188" t="s">
        <v>167</v>
      </c>
      <c r="G115" s="185"/>
      <c r="H115" s="189">
        <v>1205.5</v>
      </c>
      <c r="I115" s="190"/>
      <c r="J115" s="185"/>
      <c r="K115" s="185"/>
      <c r="L115" s="191"/>
      <c r="M115" s="192"/>
      <c r="N115" s="193"/>
      <c r="O115" s="193"/>
      <c r="P115" s="193"/>
      <c r="Q115" s="193"/>
      <c r="R115" s="193"/>
      <c r="S115" s="193"/>
      <c r="T115" s="194"/>
      <c r="AT115" s="195" t="s">
        <v>130</v>
      </c>
      <c r="AU115" s="195" t="s">
        <v>79</v>
      </c>
      <c r="AV115" s="11" t="s">
        <v>79</v>
      </c>
      <c r="AW115" s="11" t="s">
        <v>32</v>
      </c>
      <c r="AX115" s="11" t="s">
        <v>70</v>
      </c>
      <c r="AY115" s="195" t="s">
        <v>121</v>
      </c>
    </row>
    <row r="116" spans="2:65" s="12" customFormat="1" ht="11.25">
      <c r="B116" s="196"/>
      <c r="C116" s="197"/>
      <c r="D116" s="186" t="s">
        <v>130</v>
      </c>
      <c r="E116" s="198" t="s">
        <v>1</v>
      </c>
      <c r="F116" s="199" t="s">
        <v>132</v>
      </c>
      <c r="G116" s="197"/>
      <c r="H116" s="200">
        <v>1205.5</v>
      </c>
      <c r="I116" s="201"/>
      <c r="J116" s="197"/>
      <c r="K116" s="197"/>
      <c r="L116" s="202"/>
      <c r="M116" s="203"/>
      <c r="N116" s="204"/>
      <c r="O116" s="204"/>
      <c r="P116" s="204"/>
      <c r="Q116" s="204"/>
      <c r="R116" s="204"/>
      <c r="S116" s="204"/>
      <c r="T116" s="205"/>
      <c r="AT116" s="206" t="s">
        <v>130</v>
      </c>
      <c r="AU116" s="206" t="s">
        <v>79</v>
      </c>
      <c r="AV116" s="12" t="s">
        <v>85</v>
      </c>
      <c r="AW116" s="12" t="s">
        <v>32</v>
      </c>
      <c r="AX116" s="12" t="s">
        <v>75</v>
      </c>
      <c r="AY116" s="206" t="s">
        <v>121</v>
      </c>
    </row>
    <row r="117" spans="2:65" s="1" customFormat="1" ht="16.5" customHeight="1">
      <c r="B117" s="32"/>
      <c r="C117" s="172" t="s">
        <v>168</v>
      </c>
      <c r="D117" s="172" t="s">
        <v>124</v>
      </c>
      <c r="E117" s="173" t="s">
        <v>169</v>
      </c>
      <c r="F117" s="174" t="s">
        <v>170</v>
      </c>
      <c r="G117" s="175" t="s">
        <v>171</v>
      </c>
      <c r="H117" s="176">
        <v>458</v>
      </c>
      <c r="I117" s="177"/>
      <c r="J117" s="178">
        <f>ROUND(I117*H117,2)</f>
        <v>0</v>
      </c>
      <c r="K117" s="174" t="s">
        <v>128</v>
      </c>
      <c r="L117" s="36"/>
      <c r="M117" s="179" t="s">
        <v>1</v>
      </c>
      <c r="N117" s="180" t="s">
        <v>41</v>
      </c>
      <c r="O117" s="58"/>
      <c r="P117" s="181">
        <f>O117*H117</f>
        <v>0</v>
      </c>
      <c r="Q117" s="181">
        <v>0</v>
      </c>
      <c r="R117" s="181">
        <f>Q117*H117</f>
        <v>0</v>
      </c>
      <c r="S117" s="181">
        <v>0.20499999999999999</v>
      </c>
      <c r="T117" s="182">
        <f>S117*H117</f>
        <v>93.89</v>
      </c>
      <c r="AR117" s="15" t="s">
        <v>85</v>
      </c>
      <c r="AT117" s="15" t="s">
        <v>124</v>
      </c>
      <c r="AU117" s="15" t="s">
        <v>79</v>
      </c>
      <c r="AY117" s="15" t="s">
        <v>121</v>
      </c>
      <c r="BE117" s="183">
        <f>IF(N117="základní",J117,0)</f>
        <v>0</v>
      </c>
      <c r="BF117" s="183">
        <f>IF(N117="snížená",J117,0)</f>
        <v>0</v>
      </c>
      <c r="BG117" s="183">
        <f>IF(N117="zákl. přenesená",J117,0)</f>
        <v>0</v>
      </c>
      <c r="BH117" s="183">
        <f>IF(N117="sníž. přenesená",J117,0)</f>
        <v>0</v>
      </c>
      <c r="BI117" s="183">
        <f>IF(N117="nulová",J117,0)</f>
        <v>0</v>
      </c>
      <c r="BJ117" s="15" t="s">
        <v>75</v>
      </c>
      <c r="BK117" s="183">
        <f>ROUND(I117*H117,2)</f>
        <v>0</v>
      </c>
      <c r="BL117" s="15" t="s">
        <v>85</v>
      </c>
      <c r="BM117" s="15" t="s">
        <v>172</v>
      </c>
    </row>
    <row r="118" spans="2:65" s="11" customFormat="1" ht="11.25">
      <c r="B118" s="184"/>
      <c r="C118" s="185"/>
      <c r="D118" s="186" t="s">
        <v>130</v>
      </c>
      <c r="E118" s="187" t="s">
        <v>1</v>
      </c>
      <c r="F118" s="188" t="s">
        <v>173</v>
      </c>
      <c r="G118" s="185"/>
      <c r="H118" s="189">
        <v>458</v>
      </c>
      <c r="I118" s="190"/>
      <c r="J118" s="185"/>
      <c r="K118" s="185"/>
      <c r="L118" s="191"/>
      <c r="M118" s="192"/>
      <c r="N118" s="193"/>
      <c r="O118" s="193"/>
      <c r="P118" s="193"/>
      <c r="Q118" s="193"/>
      <c r="R118" s="193"/>
      <c r="S118" s="193"/>
      <c r="T118" s="194"/>
      <c r="AT118" s="195" t="s">
        <v>130</v>
      </c>
      <c r="AU118" s="195" t="s">
        <v>79</v>
      </c>
      <c r="AV118" s="11" t="s">
        <v>79</v>
      </c>
      <c r="AW118" s="11" t="s">
        <v>32</v>
      </c>
      <c r="AX118" s="11" t="s">
        <v>70</v>
      </c>
      <c r="AY118" s="195" t="s">
        <v>121</v>
      </c>
    </row>
    <row r="119" spans="2:65" s="12" customFormat="1" ht="11.25">
      <c r="B119" s="196"/>
      <c r="C119" s="197"/>
      <c r="D119" s="186" t="s">
        <v>130</v>
      </c>
      <c r="E119" s="198" t="s">
        <v>1</v>
      </c>
      <c r="F119" s="199" t="s">
        <v>132</v>
      </c>
      <c r="G119" s="197"/>
      <c r="H119" s="200">
        <v>458</v>
      </c>
      <c r="I119" s="201"/>
      <c r="J119" s="197"/>
      <c r="K119" s="197"/>
      <c r="L119" s="202"/>
      <c r="M119" s="203"/>
      <c r="N119" s="204"/>
      <c r="O119" s="204"/>
      <c r="P119" s="204"/>
      <c r="Q119" s="204"/>
      <c r="R119" s="204"/>
      <c r="S119" s="204"/>
      <c r="T119" s="205"/>
      <c r="AT119" s="206" t="s">
        <v>130</v>
      </c>
      <c r="AU119" s="206" t="s">
        <v>79</v>
      </c>
      <c r="AV119" s="12" t="s">
        <v>85</v>
      </c>
      <c r="AW119" s="12" t="s">
        <v>32</v>
      </c>
      <c r="AX119" s="12" t="s">
        <v>75</v>
      </c>
      <c r="AY119" s="206" t="s">
        <v>121</v>
      </c>
    </row>
    <row r="120" spans="2:65" s="1" customFormat="1" ht="16.5" customHeight="1">
      <c r="B120" s="32"/>
      <c r="C120" s="172" t="s">
        <v>174</v>
      </c>
      <c r="D120" s="172" t="s">
        <v>124</v>
      </c>
      <c r="E120" s="173" t="s">
        <v>175</v>
      </c>
      <c r="F120" s="174" t="s">
        <v>176</v>
      </c>
      <c r="G120" s="175" t="s">
        <v>177</v>
      </c>
      <c r="H120" s="176">
        <v>215.92400000000001</v>
      </c>
      <c r="I120" s="177"/>
      <c r="J120" s="178">
        <f>ROUND(I120*H120,2)</f>
        <v>0</v>
      </c>
      <c r="K120" s="174" t="s">
        <v>128</v>
      </c>
      <c r="L120" s="36"/>
      <c r="M120" s="179" t="s">
        <v>1</v>
      </c>
      <c r="N120" s="180" t="s">
        <v>41</v>
      </c>
      <c r="O120" s="58"/>
      <c r="P120" s="181">
        <f>O120*H120</f>
        <v>0</v>
      </c>
      <c r="Q120" s="181">
        <v>0</v>
      </c>
      <c r="R120" s="181">
        <f>Q120*H120</f>
        <v>0</v>
      </c>
      <c r="S120" s="181">
        <v>0</v>
      </c>
      <c r="T120" s="182">
        <f>S120*H120</f>
        <v>0</v>
      </c>
      <c r="AR120" s="15" t="s">
        <v>85</v>
      </c>
      <c r="AT120" s="15" t="s">
        <v>124</v>
      </c>
      <c r="AU120" s="15" t="s">
        <v>79</v>
      </c>
      <c r="AY120" s="15" t="s">
        <v>121</v>
      </c>
      <c r="BE120" s="183">
        <f>IF(N120="základní",J120,0)</f>
        <v>0</v>
      </c>
      <c r="BF120" s="183">
        <f>IF(N120="snížená",J120,0)</f>
        <v>0</v>
      </c>
      <c r="BG120" s="183">
        <f>IF(N120="zákl. přenesená",J120,0)</f>
        <v>0</v>
      </c>
      <c r="BH120" s="183">
        <f>IF(N120="sníž. přenesená",J120,0)</f>
        <v>0</v>
      </c>
      <c r="BI120" s="183">
        <f>IF(N120="nulová",J120,0)</f>
        <v>0</v>
      </c>
      <c r="BJ120" s="15" t="s">
        <v>75</v>
      </c>
      <c r="BK120" s="183">
        <f>ROUND(I120*H120,2)</f>
        <v>0</v>
      </c>
      <c r="BL120" s="15" t="s">
        <v>85</v>
      </c>
      <c r="BM120" s="15" t="s">
        <v>178</v>
      </c>
    </row>
    <row r="121" spans="2:65" s="11" customFormat="1" ht="11.25">
      <c r="B121" s="184"/>
      <c r="C121" s="185"/>
      <c r="D121" s="186" t="s">
        <v>130</v>
      </c>
      <c r="E121" s="187" t="s">
        <v>1</v>
      </c>
      <c r="F121" s="188" t="s">
        <v>179</v>
      </c>
      <c r="G121" s="185"/>
      <c r="H121" s="189">
        <v>207.22399999999999</v>
      </c>
      <c r="I121" s="190"/>
      <c r="J121" s="185"/>
      <c r="K121" s="185"/>
      <c r="L121" s="191"/>
      <c r="M121" s="192"/>
      <c r="N121" s="193"/>
      <c r="O121" s="193"/>
      <c r="P121" s="193"/>
      <c r="Q121" s="193"/>
      <c r="R121" s="193"/>
      <c r="S121" s="193"/>
      <c r="T121" s="194"/>
      <c r="AT121" s="195" t="s">
        <v>130</v>
      </c>
      <c r="AU121" s="195" t="s">
        <v>79</v>
      </c>
      <c r="AV121" s="11" t="s">
        <v>79</v>
      </c>
      <c r="AW121" s="11" t="s">
        <v>32</v>
      </c>
      <c r="AX121" s="11" t="s">
        <v>70</v>
      </c>
      <c r="AY121" s="195" t="s">
        <v>121</v>
      </c>
    </row>
    <row r="122" spans="2:65" s="11" customFormat="1" ht="11.25">
      <c r="B122" s="184"/>
      <c r="C122" s="185"/>
      <c r="D122" s="186" t="s">
        <v>130</v>
      </c>
      <c r="E122" s="187" t="s">
        <v>1</v>
      </c>
      <c r="F122" s="188" t="s">
        <v>180</v>
      </c>
      <c r="G122" s="185"/>
      <c r="H122" s="189">
        <v>8.6999999999999993</v>
      </c>
      <c r="I122" s="190"/>
      <c r="J122" s="185"/>
      <c r="K122" s="185"/>
      <c r="L122" s="191"/>
      <c r="M122" s="192"/>
      <c r="N122" s="193"/>
      <c r="O122" s="193"/>
      <c r="P122" s="193"/>
      <c r="Q122" s="193"/>
      <c r="R122" s="193"/>
      <c r="S122" s="193"/>
      <c r="T122" s="194"/>
      <c r="AT122" s="195" t="s">
        <v>130</v>
      </c>
      <c r="AU122" s="195" t="s">
        <v>79</v>
      </c>
      <c r="AV122" s="11" t="s">
        <v>79</v>
      </c>
      <c r="AW122" s="11" t="s">
        <v>32</v>
      </c>
      <c r="AX122" s="11" t="s">
        <v>70</v>
      </c>
      <c r="AY122" s="195" t="s">
        <v>121</v>
      </c>
    </row>
    <row r="123" spans="2:65" s="12" customFormat="1" ht="11.25">
      <c r="B123" s="196"/>
      <c r="C123" s="197"/>
      <c r="D123" s="186" t="s">
        <v>130</v>
      </c>
      <c r="E123" s="198" t="s">
        <v>1</v>
      </c>
      <c r="F123" s="199" t="s">
        <v>132</v>
      </c>
      <c r="G123" s="197"/>
      <c r="H123" s="200">
        <v>215.92400000000001</v>
      </c>
      <c r="I123" s="201"/>
      <c r="J123" s="197"/>
      <c r="K123" s="197"/>
      <c r="L123" s="202"/>
      <c r="M123" s="203"/>
      <c r="N123" s="204"/>
      <c r="O123" s="204"/>
      <c r="P123" s="204"/>
      <c r="Q123" s="204"/>
      <c r="R123" s="204"/>
      <c r="S123" s="204"/>
      <c r="T123" s="205"/>
      <c r="AT123" s="206" t="s">
        <v>130</v>
      </c>
      <c r="AU123" s="206" t="s">
        <v>79</v>
      </c>
      <c r="AV123" s="12" t="s">
        <v>85</v>
      </c>
      <c r="AW123" s="12" t="s">
        <v>32</v>
      </c>
      <c r="AX123" s="12" t="s">
        <v>75</v>
      </c>
      <c r="AY123" s="206" t="s">
        <v>121</v>
      </c>
    </row>
    <row r="124" spans="2:65" s="1" customFormat="1" ht="16.5" customHeight="1">
      <c r="B124" s="32"/>
      <c r="C124" s="172" t="s">
        <v>181</v>
      </c>
      <c r="D124" s="172" t="s">
        <v>124</v>
      </c>
      <c r="E124" s="173" t="s">
        <v>182</v>
      </c>
      <c r="F124" s="174" t="s">
        <v>183</v>
      </c>
      <c r="G124" s="175" t="s">
        <v>177</v>
      </c>
      <c r="H124" s="176">
        <v>215.92400000000001</v>
      </c>
      <c r="I124" s="177"/>
      <c r="J124" s="178">
        <f>ROUND(I124*H124,2)</f>
        <v>0</v>
      </c>
      <c r="K124" s="174" t="s">
        <v>128</v>
      </c>
      <c r="L124" s="36"/>
      <c r="M124" s="179" t="s">
        <v>1</v>
      </c>
      <c r="N124" s="180" t="s">
        <v>41</v>
      </c>
      <c r="O124" s="58"/>
      <c r="P124" s="181">
        <f>O124*H124</f>
        <v>0</v>
      </c>
      <c r="Q124" s="181">
        <v>0</v>
      </c>
      <c r="R124" s="181">
        <f>Q124*H124</f>
        <v>0</v>
      </c>
      <c r="S124" s="181">
        <v>0</v>
      </c>
      <c r="T124" s="182">
        <f>S124*H124</f>
        <v>0</v>
      </c>
      <c r="AR124" s="15" t="s">
        <v>85</v>
      </c>
      <c r="AT124" s="15" t="s">
        <v>124</v>
      </c>
      <c r="AU124" s="15" t="s">
        <v>79</v>
      </c>
      <c r="AY124" s="15" t="s">
        <v>121</v>
      </c>
      <c r="BE124" s="183">
        <f>IF(N124="základní",J124,0)</f>
        <v>0</v>
      </c>
      <c r="BF124" s="183">
        <f>IF(N124="snížená",J124,0)</f>
        <v>0</v>
      </c>
      <c r="BG124" s="183">
        <f>IF(N124="zákl. přenesená",J124,0)</f>
        <v>0</v>
      </c>
      <c r="BH124" s="183">
        <f>IF(N124="sníž. přenesená",J124,0)</f>
        <v>0</v>
      </c>
      <c r="BI124" s="183">
        <f>IF(N124="nulová",J124,0)</f>
        <v>0</v>
      </c>
      <c r="BJ124" s="15" t="s">
        <v>75</v>
      </c>
      <c r="BK124" s="183">
        <f>ROUND(I124*H124,2)</f>
        <v>0</v>
      </c>
      <c r="BL124" s="15" t="s">
        <v>85</v>
      </c>
      <c r="BM124" s="15" t="s">
        <v>184</v>
      </c>
    </row>
    <row r="125" spans="2:65" s="1" customFormat="1" ht="16.5" customHeight="1">
      <c r="B125" s="32"/>
      <c r="C125" s="172" t="s">
        <v>185</v>
      </c>
      <c r="D125" s="172" t="s">
        <v>124</v>
      </c>
      <c r="E125" s="173" t="s">
        <v>186</v>
      </c>
      <c r="F125" s="174" t="s">
        <v>187</v>
      </c>
      <c r="G125" s="175" t="s">
        <v>177</v>
      </c>
      <c r="H125" s="176">
        <v>155.92400000000001</v>
      </c>
      <c r="I125" s="177"/>
      <c r="J125" s="178">
        <f>ROUND(I125*H125,2)</f>
        <v>0</v>
      </c>
      <c r="K125" s="174" t="s">
        <v>128</v>
      </c>
      <c r="L125" s="36"/>
      <c r="M125" s="179" t="s">
        <v>1</v>
      </c>
      <c r="N125" s="180" t="s">
        <v>41</v>
      </c>
      <c r="O125" s="58"/>
      <c r="P125" s="181">
        <f>O125*H125</f>
        <v>0</v>
      </c>
      <c r="Q125" s="181">
        <v>0</v>
      </c>
      <c r="R125" s="181">
        <f>Q125*H125</f>
        <v>0</v>
      </c>
      <c r="S125" s="181">
        <v>0</v>
      </c>
      <c r="T125" s="182">
        <f>S125*H125</f>
        <v>0</v>
      </c>
      <c r="AR125" s="15" t="s">
        <v>85</v>
      </c>
      <c r="AT125" s="15" t="s">
        <v>124</v>
      </c>
      <c r="AU125" s="15" t="s">
        <v>79</v>
      </c>
      <c r="AY125" s="15" t="s">
        <v>121</v>
      </c>
      <c r="BE125" s="183">
        <f>IF(N125="základní",J125,0)</f>
        <v>0</v>
      </c>
      <c r="BF125" s="183">
        <f>IF(N125="snížená",J125,0)</f>
        <v>0</v>
      </c>
      <c r="BG125" s="183">
        <f>IF(N125="zákl. přenesená",J125,0)</f>
        <v>0</v>
      </c>
      <c r="BH125" s="183">
        <f>IF(N125="sníž. přenesená",J125,0)</f>
        <v>0</v>
      </c>
      <c r="BI125" s="183">
        <f>IF(N125="nulová",J125,0)</f>
        <v>0</v>
      </c>
      <c r="BJ125" s="15" t="s">
        <v>75</v>
      </c>
      <c r="BK125" s="183">
        <f>ROUND(I125*H125,2)</f>
        <v>0</v>
      </c>
      <c r="BL125" s="15" t="s">
        <v>85</v>
      </c>
      <c r="BM125" s="15" t="s">
        <v>188</v>
      </c>
    </row>
    <row r="126" spans="2:65" s="11" customFormat="1" ht="11.25">
      <c r="B126" s="184"/>
      <c r="C126" s="185"/>
      <c r="D126" s="186" t="s">
        <v>130</v>
      </c>
      <c r="E126" s="187" t="s">
        <v>1</v>
      </c>
      <c r="F126" s="188" t="s">
        <v>189</v>
      </c>
      <c r="G126" s="185"/>
      <c r="H126" s="189">
        <v>215.92400000000001</v>
      </c>
      <c r="I126" s="190"/>
      <c r="J126" s="185"/>
      <c r="K126" s="185"/>
      <c r="L126" s="191"/>
      <c r="M126" s="192"/>
      <c r="N126" s="193"/>
      <c r="O126" s="193"/>
      <c r="P126" s="193"/>
      <c r="Q126" s="193"/>
      <c r="R126" s="193"/>
      <c r="S126" s="193"/>
      <c r="T126" s="194"/>
      <c r="AT126" s="195" t="s">
        <v>130</v>
      </c>
      <c r="AU126" s="195" t="s">
        <v>79</v>
      </c>
      <c r="AV126" s="11" t="s">
        <v>79</v>
      </c>
      <c r="AW126" s="11" t="s">
        <v>32</v>
      </c>
      <c r="AX126" s="11" t="s">
        <v>70</v>
      </c>
      <c r="AY126" s="195" t="s">
        <v>121</v>
      </c>
    </row>
    <row r="127" spans="2:65" s="11" customFormat="1" ht="11.25">
      <c r="B127" s="184"/>
      <c r="C127" s="185"/>
      <c r="D127" s="186" t="s">
        <v>130</v>
      </c>
      <c r="E127" s="187" t="s">
        <v>1</v>
      </c>
      <c r="F127" s="188" t="s">
        <v>190</v>
      </c>
      <c r="G127" s="185"/>
      <c r="H127" s="189">
        <v>-60</v>
      </c>
      <c r="I127" s="190"/>
      <c r="J127" s="185"/>
      <c r="K127" s="185"/>
      <c r="L127" s="191"/>
      <c r="M127" s="192"/>
      <c r="N127" s="193"/>
      <c r="O127" s="193"/>
      <c r="P127" s="193"/>
      <c r="Q127" s="193"/>
      <c r="R127" s="193"/>
      <c r="S127" s="193"/>
      <c r="T127" s="194"/>
      <c r="AT127" s="195" t="s">
        <v>130</v>
      </c>
      <c r="AU127" s="195" t="s">
        <v>79</v>
      </c>
      <c r="AV127" s="11" t="s">
        <v>79</v>
      </c>
      <c r="AW127" s="11" t="s">
        <v>32</v>
      </c>
      <c r="AX127" s="11" t="s">
        <v>70</v>
      </c>
      <c r="AY127" s="195" t="s">
        <v>121</v>
      </c>
    </row>
    <row r="128" spans="2:65" s="12" customFormat="1" ht="11.25">
      <c r="B128" s="196"/>
      <c r="C128" s="197"/>
      <c r="D128" s="186" t="s">
        <v>130</v>
      </c>
      <c r="E128" s="198" t="s">
        <v>1</v>
      </c>
      <c r="F128" s="199" t="s">
        <v>132</v>
      </c>
      <c r="G128" s="197"/>
      <c r="H128" s="200">
        <v>155.92400000000001</v>
      </c>
      <c r="I128" s="201"/>
      <c r="J128" s="197"/>
      <c r="K128" s="197"/>
      <c r="L128" s="202"/>
      <c r="M128" s="203"/>
      <c r="N128" s="204"/>
      <c r="O128" s="204"/>
      <c r="P128" s="204"/>
      <c r="Q128" s="204"/>
      <c r="R128" s="204"/>
      <c r="S128" s="204"/>
      <c r="T128" s="205"/>
      <c r="AT128" s="206" t="s">
        <v>130</v>
      </c>
      <c r="AU128" s="206" t="s">
        <v>79</v>
      </c>
      <c r="AV128" s="12" t="s">
        <v>85</v>
      </c>
      <c r="AW128" s="12" t="s">
        <v>32</v>
      </c>
      <c r="AX128" s="12" t="s">
        <v>75</v>
      </c>
      <c r="AY128" s="206" t="s">
        <v>121</v>
      </c>
    </row>
    <row r="129" spans="2:65" s="1" customFormat="1" ht="16.5" customHeight="1">
      <c r="B129" s="32"/>
      <c r="C129" s="172" t="s">
        <v>191</v>
      </c>
      <c r="D129" s="172" t="s">
        <v>124</v>
      </c>
      <c r="E129" s="173" t="s">
        <v>192</v>
      </c>
      <c r="F129" s="174" t="s">
        <v>193</v>
      </c>
      <c r="G129" s="175" t="s">
        <v>177</v>
      </c>
      <c r="H129" s="176">
        <v>629.62</v>
      </c>
      <c r="I129" s="177"/>
      <c r="J129" s="178">
        <f>ROUND(I129*H129,2)</f>
        <v>0</v>
      </c>
      <c r="K129" s="174" t="s">
        <v>128</v>
      </c>
      <c r="L129" s="36"/>
      <c r="M129" s="179" t="s">
        <v>1</v>
      </c>
      <c r="N129" s="180" t="s">
        <v>41</v>
      </c>
      <c r="O129" s="58"/>
      <c r="P129" s="181">
        <f>O129*H129</f>
        <v>0</v>
      </c>
      <c r="Q129" s="181">
        <v>0</v>
      </c>
      <c r="R129" s="181">
        <f>Q129*H129</f>
        <v>0</v>
      </c>
      <c r="S129" s="181">
        <v>0</v>
      </c>
      <c r="T129" s="182">
        <f>S129*H129</f>
        <v>0</v>
      </c>
      <c r="AR129" s="15" t="s">
        <v>85</v>
      </c>
      <c r="AT129" s="15" t="s">
        <v>124</v>
      </c>
      <c r="AU129" s="15" t="s">
        <v>79</v>
      </c>
      <c r="AY129" s="15" t="s">
        <v>121</v>
      </c>
      <c r="BE129" s="183">
        <f>IF(N129="základní",J129,0)</f>
        <v>0</v>
      </c>
      <c r="BF129" s="183">
        <f>IF(N129="snížená",J129,0)</f>
        <v>0</v>
      </c>
      <c r="BG129" s="183">
        <f>IF(N129="zákl. přenesená",J129,0)</f>
        <v>0</v>
      </c>
      <c r="BH129" s="183">
        <f>IF(N129="sníž. přenesená",J129,0)</f>
        <v>0</v>
      </c>
      <c r="BI129" s="183">
        <f>IF(N129="nulová",J129,0)</f>
        <v>0</v>
      </c>
      <c r="BJ129" s="15" t="s">
        <v>75</v>
      </c>
      <c r="BK129" s="183">
        <f>ROUND(I129*H129,2)</f>
        <v>0</v>
      </c>
      <c r="BL129" s="15" t="s">
        <v>85</v>
      </c>
      <c r="BM129" s="15" t="s">
        <v>194</v>
      </c>
    </row>
    <row r="130" spans="2:65" s="11" customFormat="1" ht="11.25">
      <c r="B130" s="184"/>
      <c r="C130" s="185"/>
      <c r="D130" s="186" t="s">
        <v>130</v>
      </c>
      <c r="E130" s="187" t="s">
        <v>1</v>
      </c>
      <c r="F130" s="188" t="s">
        <v>195</v>
      </c>
      <c r="G130" s="185"/>
      <c r="H130" s="189">
        <v>629.62</v>
      </c>
      <c r="I130" s="190"/>
      <c r="J130" s="185"/>
      <c r="K130" s="185"/>
      <c r="L130" s="191"/>
      <c r="M130" s="192"/>
      <c r="N130" s="193"/>
      <c r="O130" s="193"/>
      <c r="P130" s="193"/>
      <c r="Q130" s="193"/>
      <c r="R130" s="193"/>
      <c r="S130" s="193"/>
      <c r="T130" s="194"/>
      <c r="AT130" s="195" t="s">
        <v>130</v>
      </c>
      <c r="AU130" s="195" t="s">
        <v>79</v>
      </c>
      <c r="AV130" s="11" t="s">
        <v>79</v>
      </c>
      <c r="AW130" s="11" t="s">
        <v>32</v>
      </c>
      <c r="AX130" s="11" t="s">
        <v>70</v>
      </c>
      <c r="AY130" s="195" t="s">
        <v>121</v>
      </c>
    </row>
    <row r="131" spans="2:65" s="12" customFormat="1" ht="11.25">
      <c r="B131" s="196"/>
      <c r="C131" s="197"/>
      <c r="D131" s="186" t="s">
        <v>130</v>
      </c>
      <c r="E131" s="198" t="s">
        <v>1</v>
      </c>
      <c r="F131" s="199" t="s">
        <v>132</v>
      </c>
      <c r="G131" s="197"/>
      <c r="H131" s="200">
        <v>629.62</v>
      </c>
      <c r="I131" s="201"/>
      <c r="J131" s="197"/>
      <c r="K131" s="197"/>
      <c r="L131" s="202"/>
      <c r="M131" s="203"/>
      <c r="N131" s="204"/>
      <c r="O131" s="204"/>
      <c r="P131" s="204"/>
      <c r="Q131" s="204"/>
      <c r="R131" s="204"/>
      <c r="S131" s="204"/>
      <c r="T131" s="205"/>
      <c r="AT131" s="206" t="s">
        <v>130</v>
      </c>
      <c r="AU131" s="206" t="s">
        <v>79</v>
      </c>
      <c r="AV131" s="12" t="s">
        <v>85</v>
      </c>
      <c r="AW131" s="12" t="s">
        <v>32</v>
      </c>
      <c r="AX131" s="12" t="s">
        <v>75</v>
      </c>
      <c r="AY131" s="206" t="s">
        <v>121</v>
      </c>
    </row>
    <row r="132" spans="2:65" s="1" customFormat="1" ht="16.5" customHeight="1">
      <c r="B132" s="32"/>
      <c r="C132" s="172" t="s">
        <v>196</v>
      </c>
      <c r="D132" s="172" t="s">
        <v>124</v>
      </c>
      <c r="E132" s="173" t="s">
        <v>197</v>
      </c>
      <c r="F132" s="174" t="s">
        <v>198</v>
      </c>
      <c r="G132" s="175" t="s">
        <v>177</v>
      </c>
      <c r="H132" s="176">
        <v>155.92400000000001</v>
      </c>
      <c r="I132" s="177"/>
      <c r="J132" s="178">
        <f>ROUND(I132*H132,2)</f>
        <v>0</v>
      </c>
      <c r="K132" s="174" t="s">
        <v>128</v>
      </c>
      <c r="L132" s="36"/>
      <c r="M132" s="179" t="s">
        <v>1</v>
      </c>
      <c r="N132" s="180" t="s">
        <v>41</v>
      </c>
      <c r="O132" s="58"/>
      <c r="P132" s="181">
        <f>O132*H132</f>
        <v>0</v>
      </c>
      <c r="Q132" s="181">
        <v>0</v>
      </c>
      <c r="R132" s="181">
        <f>Q132*H132</f>
        <v>0</v>
      </c>
      <c r="S132" s="181">
        <v>0</v>
      </c>
      <c r="T132" s="182">
        <f>S132*H132</f>
        <v>0</v>
      </c>
      <c r="AR132" s="15" t="s">
        <v>85</v>
      </c>
      <c r="AT132" s="15" t="s">
        <v>124</v>
      </c>
      <c r="AU132" s="15" t="s">
        <v>79</v>
      </c>
      <c r="AY132" s="15" t="s">
        <v>121</v>
      </c>
      <c r="BE132" s="183">
        <f>IF(N132="základní",J132,0)</f>
        <v>0</v>
      </c>
      <c r="BF132" s="183">
        <f>IF(N132="snížená",J132,0)</f>
        <v>0</v>
      </c>
      <c r="BG132" s="183">
        <f>IF(N132="zákl. přenesená",J132,0)</f>
        <v>0</v>
      </c>
      <c r="BH132" s="183">
        <f>IF(N132="sníž. přenesená",J132,0)</f>
        <v>0</v>
      </c>
      <c r="BI132" s="183">
        <f>IF(N132="nulová",J132,0)</f>
        <v>0</v>
      </c>
      <c r="BJ132" s="15" t="s">
        <v>75</v>
      </c>
      <c r="BK132" s="183">
        <f>ROUND(I132*H132,2)</f>
        <v>0</v>
      </c>
      <c r="BL132" s="15" t="s">
        <v>85</v>
      </c>
      <c r="BM132" s="15" t="s">
        <v>199</v>
      </c>
    </row>
    <row r="133" spans="2:65" s="1" customFormat="1" ht="16.5" customHeight="1">
      <c r="B133" s="32"/>
      <c r="C133" s="172" t="s">
        <v>200</v>
      </c>
      <c r="D133" s="172" t="s">
        <v>124</v>
      </c>
      <c r="E133" s="173" t="s">
        <v>201</v>
      </c>
      <c r="F133" s="174" t="s">
        <v>202</v>
      </c>
      <c r="G133" s="175" t="s">
        <v>177</v>
      </c>
      <c r="H133" s="176">
        <v>155.92400000000001</v>
      </c>
      <c r="I133" s="177"/>
      <c r="J133" s="178">
        <f>ROUND(I133*H133,2)</f>
        <v>0</v>
      </c>
      <c r="K133" s="174" t="s">
        <v>128</v>
      </c>
      <c r="L133" s="36"/>
      <c r="M133" s="179" t="s">
        <v>1</v>
      </c>
      <c r="N133" s="180" t="s">
        <v>41</v>
      </c>
      <c r="O133" s="58"/>
      <c r="P133" s="181">
        <f>O133*H133</f>
        <v>0</v>
      </c>
      <c r="Q133" s="181">
        <v>0</v>
      </c>
      <c r="R133" s="181">
        <f>Q133*H133</f>
        <v>0</v>
      </c>
      <c r="S133" s="181">
        <v>0</v>
      </c>
      <c r="T133" s="182">
        <f>S133*H133</f>
        <v>0</v>
      </c>
      <c r="AR133" s="15" t="s">
        <v>85</v>
      </c>
      <c r="AT133" s="15" t="s">
        <v>124</v>
      </c>
      <c r="AU133" s="15" t="s">
        <v>79</v>
      </c>
      <c r="AY133" s="15" t="s">
        <v>121</v>
      </c>
      <c r="BE133" s="183">
        <f>IF(N133="základní",J133,0)</f>
        <v>0</v>
      </c>
      <c r="BF133" s="183">
        <f>IF(N133="snížená",J133,0)</f>
        <v>0</v>
      </c>
      <c r="BG133" s="183">
        <f>IF(N133="zákl. přenesená",J133,0)</f>
        <v>0</v>
      </c>
      <c r="BH133" s="183">
        <f>IF(N133="sníž. přenesená",J133,0)</f>
        <v>0</v>
      </c>
      <c r="BI133" s="183">
        <f>IF(N133="nulová",J133,0)</f>
        <v>0</v>
      </c>
      <c r="BJ133" s="15" t="s">
        <v>75</v>
      </c>
      <c r="BK133" s="183">
        <f>ROUND(I133*H133,2)</f>
        <v>0</v>
      </c>
      <c r="BL133" s="15" t="s">
        <v>85</v>
      </c>
      <c r="BM133" s="15" t="s">
        <v>203</v>
      </c>
    </row>
    <row r="134" spans="2:65" s="1" customFormat="1" ht="16.5" customHeight="1">
      <c r="B134" s="32"/>
      <c r="C134" s="172" t="s">
        <v>204</v>
      </c>
      <c r="D134" s="172" t="s">
        <v>124</v>
      </c>
      <c r="E134" s="173" t="s">
        <v>205</v>
      </c>
      <c r="F134" s="174" t="s">
        <v>206</v>
      </c>
      <c r="G134" s="175" t="s">
        <v>207</v>
      </c>
      <c r="H134" s="176">
        <v>280.66300000000001</v>
      </c>
      <c r="I134" s="177"/>
      <c r="J134" s="178">
        <f>ROUND(I134*H134,2)</f>
        <v>0</v>
      </c>
      <c r="K134" s="174" t="s">
        <v>128</v>
      </c>
      <c r="L134" s="36"/>
      <c r="M134" s="179" t="s">
        <v>1</v>
      </c>
      <c r="N134" s="180" t="s">
        <v>41</v>
      </c>
      <c r="O134" s="58"/>
      <c r="P134" s="181">
        <f>O134*H134</f>
        <v>0</v>
      </c>
      <c r="Q134" s="181">
        <v>0</v>
      </c>
      <c r="R134" s="181">
        <f>Q134*H134</f>
        <v>0</v>
      </c>
      <c r="S134" s="181">
        <v>0</v>
      </c>
      <c r="T134" s="182">
        <f>S134*H134</f>
        <v>0</v>
      </c>
      <c r="AR134" s="15" t="s">
        <v>85</v>
      </c>
      <c r="AT134" s="15" t="s">
        <v>124</v>
      </c>
      <c r="AU134" s="15" t="s">
        <v>79</v>
      </c>
      <c r="AY134" s="15" t="s">
        <v>121</v>
      </c>
      <c r="BE134" s="183">
        <f>IF(N134="základní",J134,0)</f>
        <v>0</v>
      </c>
      <c r="BF134" s="183">
        <f>IF(N134="snížená",J134,0)</f>
        <v>0</v>
      </c>
      <c r="BG134" s="183">
        <f>IF(N134="zákl. přenesená",J134,0)</f>
        <v>0</v>
      </c>
      <c r="BH134" s="183">
        <f>IF(N134="sníž. přenesená",J134,0)</f>
        <v>0</v>
      </c>
      <c r="BI134" s="183">
        <f>IF(N134="nulová",J134,0)</f>
        <v>0</v>
      </c>
      <c r="BJ134" s="15" t="s">
        <v>75</v>
      </c>
      <c r="BK134" s="183">
        <f>ROUND(I134*H134,2)</f>
        <v>0</v>
      </c>
      <c r="BL134" s="15" t="s">
        <v>85</v>
      </c>
      <c r="BM134" s="15" t="s">
        <v>208</v>
      </c>
    </row>
    <row r="135" spans="2:65" s="11" customFormat="1" ht="11.25">
      <c r="B135" s="184"/>
      <c r="C135" s="185"/>
      <c r="D135" s="186" t="s">
        <v>130</v>
      </c>
      <c r="E135" s="187" t="s">
        <v>1</v>
      </c>
      <c r="F135" s="188" t="s">
        <v>209</v>
      </c>
      <c r="G135" s="185"/>
      <c r="H135" s="189">
        <v>280.66300000000001</v>
      </c>
      <c r="I135" s="190"/>
      <c r="J135" s="185"/>
      <c r="K135" s="185"/>
      <c r="L135" s="191"/>
      <c r="M135" s="192"/>
      <c r="N135" s="193"/>
      <c r="O135" s="193"/>
      <c r="P135" s="193"/>
      <c r="Q135" s="193"/>
      <c r="R135" s="193"/>
      <c r="S135" s="193"/>
      <c r="T135" s="194"/>
      <c r="AT135" s="195" t="s">
        <v>130</v>
      </c>
      <c r="AU135" s="195" t="s">
        <v>79</v>
      </c>
      <c r="AV135" s="11" t="s">
        <v>79</v>
      </c>
      <c r="AW135" s="11" t="s">
        <v>32</v>
      </c>
      <c r="AX135" s="11" t="s">
        <v>70</v>
      </c>
      <c r="AY135" s="195" t="s">
        <v>121</v>
      </c>
    </row>
    <row r="136" spans="2:65" s="12" customFormat="1" ht="11.25">
      <c r="B136" s="196"/>
      <c r="C136" s="197"/>
      <c r="D136" s="186" t="s">
        <v>130</v>
      </c>
      <c r="E136" s="198" t="s">
        <v>1</v>
      </c>
      <c r="F136" s="199" t="s">
        <v>132</v>
      </c>
      <c r="G136" s="197"/>
      <c r="H136" s="200">
        <v>280.66300000000001</v>
      </c>
      <c r="I136" s="201"/>
      <c r="J136" s="197"/>
      <c r="K136" s="197"/>
      <c r="L136" s="202"/>
      <c r="M136" s="203"/>
      <c r="N136" s="204"/>
      <c r="O136" s="204"/>
      <c r="P136" s="204"/>
      <c r="Q136" s="204"/>
      <c r="R136" s="204"/>
      <c r="S136" s="204"/>
      <c r="T136" s="205"/>
      <c r="AT136" s="206" t="s">
        <v>130</v>
      </c>
      <c r="AU136" s="206" t="s">
        <v>79</v>
      </c>
      <c r="AV136" s="12" t="s">
        <v>85</v>
      </c>
      <c r="AW136" s="12" t="s">
        <v>32</v>
      </c>
      <c r="AX136" s="12" t="s">
        <v>75</v>
      </c>
      <c r="AY136" s="206" t="s">
        <v>121</v>
      </c>
    </row>
    <row r="137" spans="2:65" s="1" customFormat="1" ht="16.5" customHeight="1">
      <c r="B137" s="32"/>
      <c r="C137" s="172" t="s">
        <v>210</v>
      </c>
      <c r="D137" s="172" t="s">
        <v>124</v>
      </c>
      <c r="E137" s="173" t="s">
        <v>211</v>
      </c>
      <c r="F137" s="174" t="s">
        <v>212</v>
      </c>
      <c r="G137" s="175" t="s">
        <v>177</v>
      </c>
      <c r="H137" s="176">
        <v>60</v>
      </c>
      <c r="I137" s="177"/>
      <c r="J137" s="178">
        <f>ROUND(I137*H137,2)</f>
        <v>0</v>
      </c>
      <c r="K137" s="174" t="s">
        <v>128</v>
      </c>
      <c r="L137" s="36"/>
      <c r="M137" s="179" t="s">
        <v>1</v>
      </c>
      <c r="N137" s="180" t="s">
        <v>41</v>
      </c>
      <c r="O137" s="58"/>
      <c r="P137" s="181">
        <f>O137*H137</f>
        <v>0</v>
      </c>
      <c r="Q137" s="181">
        <v>0</v>
      </c>
      <c r="R137" s="181">
        <f>Q137*H137</f>
        <v>0</v>
      </c>
      <c r="S137" s="181">
        <v>0</v>
      </c>
      <c r="T137" s="182">
        <f>S137*H137</f>
        <v>0</v>
      </c>
      <c r="AR137" s="15" t="s">
        <v>85</v>
      </c>
      <c r="AT137" s="15" t="s">
        <v>124</v>
      </c>
      <c r="AU137" s="15" t="s">
        <v>79</v>
      </c>
      <c r="AY137" s="15" t="s">
        <v>121</v>
      </c>
      <c r="BE137" s="183">
        <f>IF(N137="základní",J137,0)</f>
        <v>0</v>
      </c>
      <c r="BF137" s="183">
        <f>IF(N137="snížená",J137,0)</f>
        <v>0</v>
      </c>
      <c r="BG137" s="183">
        <f>IF(N137="zákl. přenesená",J137,0)</f>
        <v>0</v>
      </c>
      <c r="BH137" s="183">
        <f>IF(N137="sníž. přenesená",J137,0)</f>
        <v>0</v>
      </c>
      <c r="BI137" s="183">
        <f>IF(N137="nulová",J137,0)</f>
        <v>0</v>
      </c>
      <c r="BJ137" s="15" t="s">
        <v>75</v>
      </c>
      <c r="BK137" s="183">
        <f>ROUND(I137*H137,2)</f>
        <v>0</v>
      </c>
      <c r="BL137" s="15" t="s">
        <v>85</v>
      </c>
      <c r="BM137" s="15" t="s">
        <v>213</v>
      </c>
    </row>
    <row r="138" spans="2:65" s="13" customFormat="1" ht="11.25">
      <c r="B138" s="207"/>
      <c r="C138" s="208"/>
      <c r="D138" s="186" t="s">
        <v>130</v>
      </c>
      <c r="E138" s="209" t="s">
        <v>1</v>
      </c>
      <c r="F138" s="210" t="s">
        <v>214</v>
      </c>
      <c r="G138" s="208"/>
      <c r="H138" s="209" t="s">
        <v>1</v>
      </c>
      <c r="I138" s="211"/>
      <c r="J138" s="208"/>
      <c r="K138" s="208"/>
      <c r="L138" s="212"/>
      <c r="M138" s="213"/>
      <c r="N138" s="214"/>
      <c r="O138" s="214"/>
      <c r="P138" s="214"/>
      <c r="Q138" s="214"/>
      <c r="R138" s="214"/>
      <c r="S138" s="214"/>
      <c r="T138" s="215"/>
      <c r="AT138" s="216" t="s">
        <v>130</v>
      </c>
      <c r="AU138" s="216" t="s">
        <v>79</v>
      </c>
      <c r="AV138" s="13" t="s">
        <v>75</v>
      </c>
      <c r="AW138" s="13" t="s">
        <v>32</v>
      </c>
      <c r="AX138" s="13" t="s">
        <v>70</v>
      </c>
      <c r="AY138" s="216" t="s">
        <v>121</v>
      </c>
    </row>
    <row r="139" spans="2:65" s="11" customFormat="1" ht="11.25">
      <c r="B139" s="184"/>
      <c r="C139" s="185"/>
      <c r="D139" s="186" t="s">
        <v>130</v>
      </c>
      <c r="E139" s="187" t="s">
        <v>1</v>
      </c>
      <c r="F139" s="188" t="s">
        <v>215</v>
      </c>
      <c r="G139" s="185"/>
      <c r="H139" s="189">
        <v>0</v>
      </c>
      <c r="I139" s="190"/>
      <c r="J139" s="185"/>
      <c r="K139" s="185"/>
      <c r="L139" s="191"/>
      <c r="M139" s="192"/>
      <c r="N139" s="193"/>
      <c r="O139" s="193"/>
      <c r="P139" s="193"/>
      <c r="Q139" s="193"/>
      <c r="R139" s="193"/>
      <c r="S139" s="193"/>
      <c r="T139" s="194"/>
      <c r="AT139" s="195" t="s">
        <v>130</v>
      </c>
      <c r="AU139" s="195" t="s">
        <v>79</v>
      </c>
      <c r="AV139" s="11" t="s">
        <v>79</v>
      </c>
      <c r="AW139" s="11" t="s">
        <v>32</v>
      </c>
      <c r="AX139" s="11" t="s">
        <v>70</v>
      </c>
      <c r="AY139" s="195" t="s">
        <v>121</v>
      </c>
    </row>
    <row r="140" spans="2:65" s="11" customFormat="1" ht="11.25">
      <c r="B140" s="184"/>
      <c r="C140" s="185"/>
      <c r="D140" s="186" t="s">
        <v>130</v>
      </c>
      <c r="E140" s="187" t="s">
        <v>1</v>
      </c>
      <c r="F140" s="188" t="s">
        <v>216</v>
      </c>
      <c r="G140" s="185"/>
      <c r="H140" s="189">
        <v>0</v>
      </c>
      <c r="I140" s="190"/>
      <c r="J140" s="185"/>
      <c r="K140" s="185"/>
      <c r="L140" s="191"/>
      <c r="M140" s="192"/>
      <c r="N140" s="193"/>
      <c r="O140" s="193"/>
      <c r="P140" s="193"/>
      <c r="Q140" s="193"/>
      <c r="R140" s="193"/>
      <c r="S140" s="193"/>
      <c r="T140" s="194"/>
      <c r="AT140" s="195" t="s">
        <v>130</v>
      </c>
      <c r="AU140" s="195" t="s">
        <v>79</v>
      </c>
      <c r="AV140" s="11" t="s">
        <v>79</v>
      </c>
      <c r="AW140" s="11" t="s">
        <v>32</v>
      </c>
      <c r="AX140" s="11" t="s">
        <v>70</v>
      </c>
      <c r="AY140" s="195" t="s">
        <v>121</v>
      </c>
    </row>
    <row r="141" spans="2:65" s="11" customFormat="1" ht="11.25">
      <c r="B141" s="184"/>
      <c r="C141" s="185"/>
      <c r="D141" s="186" t="s">
        <v>130</v>
      </c>
      <c r="E141" s="187" t="s">
        <v>1</v>
      </c>
      <c r="F141" s="188" t="s">
        <v>217</v>
      </c>
      <c r="G141" s="185"/>
      <c r="H141" s="189">
        <v>60</v>
      </c>
      <c r="I141" s="190"/>
      <c r="J141" s="185"/>
      <c r="K141" s="185"/>
      <c r="L141" s="191"/>
      <c r="M141" s="192"/>
      <c r="N141" s="193"/>
      <c r="O141" s="193"/>
      <c r="P141" s="193"/>
      <c r="Q141" s="193"/>
      <c r="R141" s="193"/>
      <c r="S141" s="193"/>
      <c r="T141" s="194"/>
      <c r="AT141" s="195" t="s">
        <v>130</v>
      </c>
      <c r="AU141" s="195" t="s">
        <v>79</v>
      </c>
      <c r="AV141" s="11" t="s">
        <v>79</v>
      </c>
      <c r="AW141" s="11" t="s">
        <v>32</v>
      </c>
      <c r="AX141" s="11" t="s">
        <v>70</v>
      </c>
      <c r="AY141" s="195" t="s">
        <v>121</v>
      </c>
    </row>
    <row r="142" spans="2:65" s="12" customFormat="1" ht="11.25">
      <c r="B142" s="196"/>
      <c r="C142" s="197"/>
      <c r="D142" s="186" t="s">
        <v>130</v>
      </c>
      <c r="E142" s="198" t="s">
        <v>1</v>
      </c>
      <c r="F142" s="199" t="s">
        <v>132</v>
      </c>
      <c r="G142" s="197"/>
      <c r="H142" s="200">
        <v>60</v>
      </c>
      <c r="I142" s="201"/>
      <c r="J142" s="197"/>
      <c r="K142" s="197"/>
      <c r="L142" s="202"/>
      <c r="M142" s="203"/>
      <c r="N142" s="204"/>
      <c r="O142" s="204"/>
      <c r="P142" s="204"/>
      <c r="Q142" s="204"/>
      <c r="R142" s="204"/>
      <c r="S142" s="204"/>
      <c r="T142" s="205"/>
      <c r="AT142" s="206" t="s">
        <v>130</v>
      </c>
      <c r="AU142" s="206" t="s">
        <v>79</v>
      </c>
      <c r="AV142" s="12" t="s">
        <v>85</v>
      </c>
      <c r="AW142" s="12" t="s">
        <v>32</v>
      </c>
      <c r="AX142" s="12" t="s">
        <v>75</v>
      </c>
      <c r="AY142" s="206" t="s">
        <v>121</v>
      </c>
    </row>
    <row r="143" spans="2:65" s="1" customFormat="1" ht="16.5" customHeight="1">
      <c r="B143" s="32"/>
      <c r="C143" s="172" t="s">
        <v>218</v>
      </c>
      <c r="D143" s="172" t="s">
        <v>124</v>
      </c>
      <c r="E143" s="173" t="s">
        <v>219</v>
      </c>
      <c r="F143" s="174" t="s">
        <v>220</v>
      </c>
      <c r="G143" s="175" t="s">
        <v>127</v>
      </c>
      <c r="H143" s="176">
        <v>235.5</v>
      </c>
      <c r="I143" s="177"/>
      <c r="J143" s="178">
        <f>ROUND(I143*H143,2)</f>
        <v>0</v>
      </c>
      <c r="K143" s="174" t="s">
        <v>128</v>
      </c>
      <c r="L143" s="36"/>
      <c r="M143" s="179" t="s">
        <v>1</v>
      </c>
      <c r="N143" s="180" t="s">
        <v>41</v>
      </c>
      <c r="O143" s="58"/>
      <c r="P143" s="181">
        <f>O143*H143</f>
        <v>0</v>
      </c>
      <c r="Q143" s="181">
        <v>0</v>
      </c>
      <c r="R143" s="181">
        <f>Q143*H143</f>
        <v>0</v>
      </c>
      <c r="S143" s="181">
        <v>0</v>
      </c>
      <c r="T143" s="182">
        <f>S143*H143</f>
        <v>0</v>
      </c>
      <c r="AR143" s="15" t="s">
        <v>85</v>
      </c>
      <c r="AT143" s="15" t="s">
        <v>124</v>
      </c>
      <c r="AU143" s="15" t="s">
        <v>79</v>
      </c>
      <c r="AY143" s="15" t="s">
        <v>121</v>
      </c>
      <c r="BE143" s="183">
        <f>IF(N143="základní",J143,0)</f>
        <v>0</v>
      </c>
      <c r="BF143" s="183">
        <f>IF(N143="snížená",J143,0)</f>
        <v>0</v>
      </c>
      <c r="BG143" s="183">
        <f>IF(N143="zákl. přenesená",J143,0)</f>
        <v>0</v>
      </c>
      <c r="BH143" s="183">
        <f>IF(N143="sníž. přenesená",J143,0)</f>
        <v>0</v>
      </c>
      <c r="BI143" s="183">
        <f>IF(N143="nulová",J143,0)</f>
        <v>0</v>
      </c>
      <c r="BJ143" s="15" t="s">
        <v>75</v>
      </c>
      <c r="BK143" s="183">
        <f>ROUND(I143*H143,2)</f>
        <v>0</v>
      </c>
      <c r="BL143" s="15" t="s">
        <v>85</v>
      </c>
      <c r="BM143" s="15" t="s">
        <v>221</v>
      </c>
    </row>
    <row r="144" spans="2:65" s="1" customFormat="1" ht="16.5" customHeight="1">
      <c r="B144" s="32"/>
      <c r="C144" s="217" t="s">
        <v>222</v>
      </c>
      <c r="D144" s="217" t="s">
        <v>223</v>
      </c>
      <c r="E144" s="218" t="s">
        <v>224</v>
      </c>
      <c r="F144" s="219" t="s">
        <v>225</v>
      </c>
      <c r="G144" s="220" t="s">
        <v>226</v>
      </c>
      <c r="H144" s="221">
        <v>3.5329999999999999</v>
      </c>
      <c r="I144" s="222"/>
      <c r="J144" s="223">
        <f>ROUND(I144*H144,2)</f>
        <v>0</v>
      </c>
      <c r="K144" s="219" t="s">
        <v>128</v>
      </c>
      <c r="L144" s="224"/>
      <c r="M144" s="225" t="s">
        <v>1</v>
      </c>
      <c r="N144" s="226" t="s">
        <v>41</v>
      </c>
      <c r="O144" s="58"/>
      <c r="P144" s="181">
        <f>O144*H144</f>
        <v>0</v>
      </c>
      <c r="Q144" s="181">
        <v>1E-3</v>
      </c>
      <c r="R144" s="181">
        <f>Q144*H144</f>
        <v>3.5330000000000001E-3</v>
      </c>
      <c r="S144" s="181">
        <v>0</v>
      </c>
      <c r="T144" s="182">
        <f>S144*H144</f>
        <v>0</v>
      </c>
      <c r="AR144" s="15" t="s">
        <v>227</v>
      </c>
      <c r="AT144" s="15" t="s">
        <v>223</v>
      </c>
      <c r="AU144" s="15" t="s">
        <v>79</v>
      </c>
      <c r="AY144" s="15" t="s">
        <v>121</v>
      </c>
      <c r="BE144" s="183">
        <f>IF(N144="základní",J144,0)</f>
        <v>0</v>
      </c>
      <c r="BF144" s="183">
        <f>IF(N144="snížená",J144,0)</f>
        <v>0</v>
      </c>
      <c r="BG144" s="183">
        <f>IF(N144="zákl. přenesená",J144,0)</f>
        <v>0</v>
      </c>
      <c r="BH144" s="183">
        <f>IF(N144="sníž. přenesená",J144,0)</f>
        <v>0</v>
      </c>
      <c r="BI144" s="183">
        <f>IF(N144="nulová",J144,0)</f>
        <v>0</v>
      </c>
      <c r="BJ144" s="15" t="s">
        <v>75</v>
      </c>
      <c r="BK144" s="183">
        <f>ROUND(I144*H144,2)</f>
        <v>0</v>
      </c>
      <c r="BL144" s="15" t="s">
        <v>85</v>
      </c>
      <c r="BM144" s="15" t="s">
        <v>228</v>
      </c>
    </row>
    <row r="145" spans="2:65" s="11" customFormat="1" ht="11.25">
      <c r="B145" s="184"/>
      <c r="C145" s="185"/>
      <c r="D145" s="186" t="s">
        <v>130</v>
      </c>
      <c r="E145" s="187" t="s">
        <v>1</v>
      </c>
      <c r="F145" s="188" t="s">
        <v>229</v>
      </c>
      <c r="G145" s="185"/>
      <c r="H145" s="189">
        <v>3.5329999999999999</v>
      </c>
      <c r="I145" s="190"/>
      <c r="J145" s="185"/>
      <c r="K145" s="185"/>
      <c r="L145" s="191"/>
      <c r="M145" s="192"/>
      <c r="N145" s="193"/>
      <c r="O145" s="193"/>
      <c r="P145" s="193"/>
      <c r="Q145" s="193"/>
      <c r="R145" s="193"/>
      <c r="S145" s="193"/>
      <c r="T145" s="194"/>
      <c r="AT145" s="195" t="s">
        <v>130</v>
      </c>
      <c r="AU145" s="195" t="s">
        <v>79</v>
      </c>
      <c r="AV145" s="11" t="s">
        <v>79</v>
      </c>
      <c r="AW145" s="11" t="s">
        <v>32</v>
      </c>
      <c r="AX145" s="11" t="s">
        <v>70</v>
      </c>
      <c r="AY145" s="195" t="s">
        <v>121</v>
      </c>
    </row>
    <row r="146" spans="2:65" s="12" customFormat="1" ht="11.25">
      <c r="B146" s="196"/>
      <c r="C146" s="197"/>
      <c r="D146" s="186" t="s">
        <v>130</v>
      </c>
      <c r="E146" s="198" t="s">
        <v>1</v>
      </c>
      <c r="F146" s="199" t="s">
        <v>132</v>
      </c>
      <c r="G146" s="197"/>
      <c r="H146" s="200">
        <v>3.5329999999999999</v>
      </c>
      <c r="I146" s="201"/>
      <c r="J146" s="197"/>
      <c r="K146" s="197"/>
      <c r="L146" s="202"/>
      <c r="M146" s="203"/>
      <c r="N146" s="204"/>
      <c r="O146" s="204"/>
      <c r="P146" s="204"/>
      <c r="Q146" s="204"/>
      <c r="R146" s="204"/>
      <c r="S146" s="204"/>
      <c r="T146" s="205"/>
      <c r="AT146" s="206" t="s">
        <v>130</v>
      </c>
      <c r="AU146" s="206" t="s">
        <v>79</v>
      </c>
      <c r="AV146" s="12" t="s">
        <v>85</v>
      </c>
      <c r="AW146" s="12" t="s">
        <v>32</v>
      </c>
      <c r="AX146" s="12" t="s">
        <v>75</v>
      </c>
      <c r="AY146" s="206" t="s">
        <v>121</v>
      </c>
    </row>
    <row r="147" spans="2:65" s="1" customFormat="1" ht="16.5" customHeight="1">
      <c r="B147" s="32"/>
      <c r="C147" s="172" t="s">
        <v>230</v>
      </c>
      <c r="D147" s="172" t="s">
        <v>124</v>
      </c>
      <c r="E147" s="173" t="s">
        <v>231</v>
      </c>
      <c r="F147" s="174" t="s">
        <v>232</v>
      </c>
      <c r="G147" s="175" t="s">
        <v>127</v>
      </c>
      <c r="H147" s="176">
        <v>1846.7149999999999</v>
      </c>
      <c r="I147" s="177"/>
      <c r="J147" s="178">
        <f>ROUND(I147*H147,2)</f>
        <v>0</v>
      </c>
      <c r="K147" s="174" t="s">
        <v>128</v>
      </c>
      <c r="L147" s="36"/>
      <c r="M147" s="179" t="s">
        <v>1</v>
      </c>
      <c r="N147" s="180" t="s">
        <v>41</v>
      </c>
      <c r="O147" s="58"/>
      <c r="P147" s="181">
        <f>O147*H147</f>
        <v>0</v>
      </c>
      <c r="Q147" s="181">
        <v>0</v>
      </c>
      <c r="R147" s="181">
        <f>Q147*H147</f>
        <v>0</v>
      </c>
      <c r="S147" s="181">
        <v>0</v>
      </c>
      <c r="T147" s="182">
        <f>S147*H147</f>
        <v>0</v>
      </c>
      <c r="AR147" s="15" t="s">
        <v>85</v>
      </c>
      <c r="AT147" s="15" t="s">
        <v>124</v>
      </c>
      <c r="AU147" s="15" t="s">
        <v>79</v>
      </c>
      <c r="AY147" s="15" t="s">
        <v>121</v>
      </c>
      <c r="BE147" s="183">
        <f>IF(N147="základní",J147,0)</f>
        <v>0</v>
      </c>
      <c r="BF147" s="183">
        <f>IF(N147="snížená",J147,0)</f>
        <v>0</v>
      </c>
      <c r="BG147" s="183">
        <f>IF(N147="zákl. přenesená",J147,0)</f>
        <v>0</v>
      </c>
      <c r="BH147" s="183">
        <f>IF(N147="sníž. přenesená",J147,0)</f>
        <v>0</v>
      </c>
      <c r="BI147" s="183">
        <f>IF(N147="nulová",J147,0)</f>
        <v>0</v>
      </c>
      <c r="BJ147" s="15" t="s">
        <v>75</v>
      </c>
      <c r="BK147" s="183">
        <f>ROUND(I147*H147,2)</f>
        <v>0</v>
      </c>
      <c r="BL147" s="15" t="s">
        <v>85</v>
      </c>
      <c r="BM147" s="15" t="s">
        <v>233</v>
      </c>
    </row>
    <row r="148" spans="2:65" s="11" customFormat="1" ht="11.25">
      <c r="B148" s="184"/>
      <c r="C148" s="185"/>
      <c r="D148" s="186" t="s">
        <v>130</v>
      </c>
      <c r="E148" s="187" t="s">
        <v>1</v>
      </c>
      <c r="F148" s="188" t="s">
        <v>234</v>
      </c>
      <c r="G148" s="185"/>
      <c r="H148" s="189">
        <v>1106</v>
      </c>
      <c r="I148" s="190"/>
      <c r="J148" s="185"/>
      <c r="K148" s="185"/>
      <c r="L148" s="191"/>
      <c r="M148" s="192"/>
      <c r="N148" s="193"/>
      <c r="O148" s="193"/>
      <c r="P148" s="193"/>
      <c r="Q148" s="193"/>
      <c r="R148" s="193"/>
      <c r="S148" s="193"/>
      <c r="T148" s="194"/>
      <c r="AT148" s="195" t="s">
        <v>130</v>
      </c>
      <c r="AU148" s="195" t="s">
        <v>79</v>
      </c>
      <c r="AV148" s="11" t="s">
        <v>79</v>
      </c>
      <c r="AW148" s="11" t="s">
        <v>32</v>
      </c>
      <c r="AX148" s="11" t="s">
        <v>70</v>
      </c>
      <c r="AY148" s="195" t="s">
        <v>121</v>
      </c>
    </row>
    <row r="149" spans="2:65" s="11" customFormat="1" ht="11.25">
      <c r="B149" s="184"/>
      <c r="C149" s="185"/>
      <c r="D149" s="186" t="s">
        <v>130</v>
      </c>
      <c r="E149" s="187" t="s">
        <v>1</v>
      </c>
      <c r="F149" s="188" t="s">
        <v>235</v>
      </c>
      <c r="G149" s="185"/>
      <c r="H149" s="189">
        <v>179.63</v>
      </c>
      <c r="I149" s="190"/>
      <c r="J149" s="185"/>
      <c r="K149" s="185"/>
      <c r="L149" s="191"/>
      <c r="M149" s="192"/>
      <c r="N149" s="193"/>
      <c r="O149" s="193"/>
      <c r="P149" s="193"/>
      <c r="Q149" s="193"/>
      <c r="R149" s="193"/>
      <c r="S149" s="193"/>
      <c r="T149" s="194"/>
      <c r="AT149" s="195" t="s">
        <v>130</v>
      </c>
      <c r="AU149" s="195" t="s">
        <v>79</v>
      </c>
      <c r="AV149" s="11" t="s">
        <v>79</v>
      </c>
      <c r="AW149" s="11" t="s">
        <v>32</v>
      </c>
      <c r="AX149" s="11" t="s">
        <v>70</v>
      </c>
      <c r="AY149" s="195" t="s">
        <v>121</v>
      </c>
    </row>
    <row r="150" spans="2:65" s="11" customFormat="1" ht="11.25">
      <c r="B150" s="184"/>
      <c r="C150" s="185"/>
      <c r="D150" s="186" t="s">
        <v>130</v>
      </c>
      <c r="E150" s="187" t="s">
        <v>1</v>
      </c>
      <c r="F150" s="188" t="s">
        <v>236</v>
      </c>
      <c r="G150" s="185"/>
      <c r="H150" s="189">
        <v>1.7250000000000001</v>
      </c>
      <c r="I150" s="190"/>
      <c r="J150" s="185"/>
      <c r="K150" s="185"/>
      <c r="L150" s="191"/>
      <c r="M150" s="192"/>
      <c r="N150" s="193"/>
      <c r="O150" s="193"/>
      <c r="P150" s="193"/>
      <c r="Q150" s="193"/>
      <c r="R150" s="193"/>
      <c r="S150" s="193"/>
      <c r="T150" s="194"/>
      <c r="AT150" s="195" t="s">
        <v>130</v>
      </c>
      <c r="AU150" s="195" t="s">
        <v>79</v>
      </c>
      <c r="AV150" s="11" t="s">
        <v>79</v>
      </c>
      <c r="AW150" s="11" t="s">
        <v>32</v>
      </c>
      <c r="AX150" s="11" t="s">
        <v>70</v>
      </c>
      <c r="AY150" s="195" t="s">
        <v>121</v>
      </c>
    </row>
    <row r="151" spans="2:65" s="11" customFormat="1" ht="11.25">
      <c r="B151" s="184"/>
      <c r="C151" s="185"/>
      <c r="D151" s="186" t="s">
        <v>130</v>
      </c>
      <c r="E151" s="187" t="s">
        <v>1</v>
      </c>
      <c r="F151" s="188" t="s">
        <v>237</v>
      </c>
      <c r="G151" s="185"/>
      <c r="H151" s="189">
        <v>37.49</v>
      </c>
      <c r="I151" s="190"/>
      <c r="J151" s="185"/>
      <c r="K151" s="185"/>
      <c r="L151" s="191"/>
      <c r="M151" s="192"/>
      <c r="N151" s="193"/>
      <c r="O151" s="193"/>
      <c r="P151" s="193"/>
      <c r="Q151" s="193"/>
      <c r="R151" s="193"/>
      <c r="S151" s="193"/>
      <c r="T151" s="194"/>
      <c r="AT151" s="195" t="s">
        <v>130</v>
      </c>
      <c r="AU151" s="195" t="s">
        <v>79</v>
      </c>
      <c r="AV151" s="11" t="s">
        <v>79</v>
      </c>
      <c r="AW151" s="11" t="s">
        <v>32</v>
      </c>
      <c r="AX151" s="11" t="s">
        <v>70</v>
      </c>
      <c r="AY151" s="195" t="s">
        <v>121</v>
      </c>
    </row>
    <row r="152" spans="2:65" s="11" customFormat="1" ht="11.25">
      <c r="B152" s="184"/>
      <c r="C152" s="185"/>
      <c r="D152" s="186" t="s">
        <v>130</v>
      </c>
      <c r="E152" s="187" t="s">
        <v>1</v>
      </c>
      <c r="F152" s="188" t="s">
        <v>238</v>
      </c>
      <c r="G152" s="185"/>
      <c r="H152" s="189">
        <v>521.87</v>
      </c>
      <c r="I152" s="190"/>
      <c r="J152" s="185"/>
      <c r="K152" s="185"/>
      <c r="L152" s="191"/>
      <c r="M152" s="192"/>
      <c r="N152" s="193"/>
      <c r="O152" s="193"/>
      <c r="P152" s="193"/>
      <c r="Q152" s="193"/>
      <c r="R152" s="193"/>
      <c r="S152" s="193"/>
      <c r="T152" s="194"/>
      <c r="AT152" s="195" t="s">
        <v>130</v>
      </c>
      <c r="AU152" s="195" t="s">
        <v>79</v>
      </c>
      <c r="AV152" s="11" t="s">
        <v>79</v>
      </c>
      <c r="AW152" s="11" t="s">
        <v>32</v>
      </c>
      <c r="AX152" s="11" t="s">
        <v>70</v>
      </c>
      <c r="AY152" s="195" t="s">
        <v>121</v>
      </c>
    </row>
    <row r="153" spans="2:65" s="11" customFormat="1" ht="11.25">
      <c r="B153" s="184"/>
      <c r="C153" s="185"/>
      <c r="D153" s="186" t="s">
        <v>130</v>
      </c>
      <c r="E153" s="187" t="s">
        <v>1</v>
      </c>
      <c r="F153" s="188" t="s">
        <v>239</v>
      </c>
      <c r="G153" s="185"/>
      <c r="H153" s="189">
        <v>0</v>
      </c>
      <c r="I153" s="190"/>
      <c r="J153" s="185"/>
      <c r="K153" s="185"/>
      <c r="L153" s="191"/>
      <c r="M153" s="192"/>
      <c r="N153" s="193"/>
      <c r="O153" s="193"/>
      <c r="P153" s="193"/>
      <c r="Q153" s="193"/>
      <c r="R153" s="193"/>
      <c r="S153" s="193"/>
      <c r="T153" s="194"/>
      <c r="AT153" s="195" t="s">
        <v>130</v>
      </c>
      <c r="AU153" s="195" t="s">
        <v>79</v>
      </c>
      <c r="AV153" s="11" t="s">
        <v>79</v>
      </c>
      <c r="AW153" s="11" t="s">
        <v>32</v>
      </c>
      <c r="AX153" s="11" t="s">
        <v>70</v>
      </c>
      <c r="AY153" s="195" t="s">
        <v>121</v>
      </c>
    </row>
    <row r="154" spans="2:65" s="12" customFormat="1" ht="11.25">
      <c r="B154" s="196"/>
      <c r="C154" s="197"/>
      <c r="D154" s="186" t="s">
        <v>130</v>
      </c>
      <c r="E154" s="198" t="s">
        <v>1</v>
      </c>
      <c r="F154" s="199" t="s">
        <v>132</v>
      </c>
      <c r="G154" s="197"/>
      <c r="H154" s="200">
        <v>1846.7149999999999</v>
      </c>
      <c r="I154" s="201"/>
      <c r="J154" s="197"/>
      <c r="K154" s="197"/>
      <c r="L154" s="202"/>
      <c r="M154" s="203"/>
      <c r="N154" s="204"/>
      <c r="O154" s="204"/>
      <c r="P154" s="204"/>
      <c r="Q154" s="204"/>
      <c r="R154" s="204"/>
      <c r="S154" s="204"/>
      <c r="T154" s="205"/>
      <c r="AT154" s="206" t="s">
        <v>130</v>
      </c>
      <c r="AU154" s="206" t="s">
        <v>79</v>
      </c>
      <c r="AV154" s="12" t="s">
        <v>85</v>
      </c>
      <c r="AW154" s="12" t="s">
        <v>32</v>
      </c>
      <c r="AX154" s="12" t="s">
        <v>75</v>
      </c>
      <c r="AY154" s="206" t="s">
        <v>121</v>
      </c>
    </row>
    <row r="155" spans="2:65" s="1" customFormat="1" ht="16.5" customHeight="1">
      <c r="B155" s="32"/>
      <c r="C155" s="172" t="s">
        <v>240</v>
      </c>
      <c r="D155" s="172" t="s">
        <v>124</v>
      </c>
      <c r="E155" s="173" t="s">
        <v>241</v>
      </c>
      <c r="F155" s="174" t="s">
        <v>242</v>
      </c>
      <c r="G155" s="175" t="s">
        <v>127</v>
      </c>
      <c r="H155" s="176">
        <v>235.5</v>
      </c>
      <c r="I155" s="177"/>
      <c r="J155" s="178">
        <f>ROUND(I155*H155,2)</f>
        <v>0</v>
      </c>
      <c r="K155" s="174" t="s">
        <v>128</v>
      </c>
      <c r="L155" s="36"/>
      <c r="M155" s="179" t="s">
        <v>1</v>
      </c>
      <c r="N155" s="180" t="s">
        <v>41</v>
      </c>
      <c r="O155" s="58"/>
      <c r="P155" s="181">
        <f>O155*H155</f>
        <v>0</v>
      </c>
      <c r="Q155" s="181">
        <v>0</v>
      </c>
      <c r="R155" s="181">
        <f>Q155*H155</f>
        <v>0</v>
      </c>
      <c r="S155" s="181">
        <v>0</v>
      </c>
      <c r="T155" s="182">
        <f>S155*H155</f>
        <v>0</v>
      </c>
      <c r="AR155" s="15" t="s">
        <v>85</v>
      </c>
      <c r="AT155" s="15" t="s">
        <v>124</v>
      </c>
      <c r="AU155" s="15" t="s">
        <v>79</v>
      </c>
      <c r="AY155" s="15" t="s">
        <v>121</v>
      </c>
      <c r="BE155" s="183">
        <f>IF(N155="základní",J155,0)</f>
        <v>0</v>
      </c>
      <c r="BF155" s="183">
        <f>IF(N155="snížená",J155,0)</f>
        <v>0</v>
      </c>
      <c r="BG155" s="183">
        <f>IF(N155="zákl. přenesená",J155,0)</f>
        <v>0</v>
      </c>
      <c r="BH155" s="183">
        <f>IF(N155="sníž. přenesená",J155,0)</f>
        <v>0</v>
      </c>
      <c r="BI155" s="183">
        <f>IF(N155="nulová",J155,0)</f>
        <v>0</v>
      </c>
      <c r="BJ155" s="15" t="s">
        <v>75</v>
      </c>
      <c r="BK155" s="183">
        <f>ROUND(I155*H155,2)</f>
        <v>0</v>
      </c>
      <c r="BL155" s="15" t="s">
        <v>85</v>
      </c>
      <c r="BM155" s="15" t="s">
        <v>243</v>
      </c>
    </row>
    <row r="156" spans="2:65" s="1" customFormat="1" ht="16.5" customHeight="1">
      <c r="B156" s="32"/>
      <c r="C156" s="172" t="s">
        <v>244</v>
      </c>
      <c r="D156" s="172" t="s">
        <v>124</v>
      </c>
      <c r="E156" s="173" t="s">
        <v>245</v>
      </c>
      <c r="F156" s="174" t="s">
        <v>246</v>
      </c>
      <c r="G156" s="175" t="s">
        <v>127</v>
      </c>
      <c r="H156" s="176">
        <v>235.5</v>
      </c>
      <c r="I156" s="177"/>
      <c r="J156" s="178">
        <f>ROUND(I156*H156,2)</f>
        <v>0</v>
      </c>
      <c r="K156" s="174" t="s">
        <v>128</v>
      </c>
      <c r="L156" s="36"/>
      <c r="M156" s="179" t="s">
        <v>1</v>
      </c>
      <c r="N156" s="180" t="s">
        <v>41</v>
      </c>
      <c r="O156" s="58"/>
      <c r="P156" s="181">
        <f>O156*H156</f>
        <v>0</v>
      </c>
      <c r="Q156" s="181">
        <v>0</v>
      </c>
      <c r="R156" s="181">
        <f>Q156*H156</f>
        <v>0</v>
      </c>
      <c r="S156" s="181">
        <v>0</v>
      </c>
      <c r="T156" s="182">
        <f>S156*H156</f>
        <v>0</v>
      </c>
      <c r="AR156" s="15" t="s">
        <v>85</v>
      </c>
      <c r="AT156" s="15" t="s">
        <v>124</v>
      </c>
      <c r="AU156" s="15" t="s">
        <v>79</v>
      </c>
      <c r="AY156" s="15" t="s">
        <v>121</v>
      </c>
      <c r="BE156" s="183">
        <f>IF(N156="základní",J156,0)</f>
        <v>0</v>
      </c>
      <c r="BF156" s="183">
        <f>IF(N156="snížená",J156,0)</f>
        <v>0</v>
      </c>
      <c r="BG156" s="183">
        <f>IF(N156="zákl. přenesená",J156,0)</f>
        <v>0</v>
      </c>
      <c r="BH156" s="183">
        <f>IF(N156="sníž. přenesená",J156,0)</f>
        <v>0</v>
      </c>
      <c r="BI156" s="183">
        <f>IF(N156="nulová",J156,0)</f>
        <v>0</v>
      </c>
      <c r="BJ156" s="15" t="s">
        <v>75</v>
      </c>
      <c r="BK156" s="183">
        <f>ROUND(I156*H156,2)</f>
        <v>0</v>
      </c>
      <c r="BL156" s="15" t="s">
        <v>85</v>
      </c>
      <c r="BM156" s="15" t="s">
        <v>247</v>
      </c>
    </row>
    <row r="157" spans="2:65" s="11" customFormat="1" ht="11.25">
      <c r="B157" s="184"/>
      <c r="C157" s="185"/>
      <c r="D157" s="186" t="s">
        <v>130</v>
      </c>
      <c r="E157" s="187" t="s">
        <v>1</v>
      </c>
      <c r="F157" s="188" t="s">
        <v>248</v>
      </c>
      <c r="G157" s="185"/>
      <c r="H157" s="189">
        <v>235.5</v>
      </c>
      <c r="I157" s="190"/>
      <c r="J157" s="185"/>
      <c r="K157" s="185"/>
      <c r="L157" s="191"/>
      <c r="M157" s="192"/>
      <c r="N157" s="193"/>
      <c r="O157" s="193"/>
      <c r="P157" s="193"/>
      <c r="Q157" s="193"/>
      <c r="R157" s="193"/>
      <c r="S157" s="193"/>
      <c r="T157" s="194"/>
      <c r="AT157" s="195" t="s">
        <v>130</v>
      </c>
      <c r="AU157" s="195" t="s">
        <v>79</v>
      </c>
      <c r="AV157" s="11" t="s">
        <v>79</v>
      </c>
      <c r="AW157" s="11" t="s">
        <v>32</v>
      </c>
      <c r="AX157" s="11" t="s">
        <v>70</v>
      </c>
      <c r="AY157" s="195" t="s">
        <v>121</v>
      </c>
    </row>
    <row r="158" spans="2:65" s="12" customFormat="1" ht="11.25">
      <c r="B158" s="196"/>
      <c r="C158" s="197"/>
      <c r="D158" s="186" t="s">
        <v>130</v>
      </c>
      <c r="E158" s="198" t="s">
        <v>1</v>
      </c>
      <c r="F158" s="199" t="s">
        <v>132</v>
      </c>
      <c r="G158" s="197"/>
      <c r="H158" s="200">
        <v>235.5</v>
      </c>
      <c r="I158" s="201"/>
      <c r="J158" s="197"/>
      <c r="K158" s="197"/>
      <c r="L158" s="202"/>
      <c r="M158" s="203"/>
      <c r="N158" s="204"/>
      <c r="O158" s="204"/>
      <c r="P158" s="204"/>
      <c r="Q158" s="204"/>
      <c r="R158" s="204"/>
      <c r="S158" s="204"/>
      <c r="T158" s="205"/>
      <c r="AT158" s="206" t="s">
        <v>130</v>
      </c>
      <c r="AU158" s="206" t="s">
        <v>79</v>
      </c>
      <c r="AV158" s="12" t="s">
        <v>85</v>
      </c>
      <c r="AW158" s="12" t="s">
        <v>32</v>
      </c>
      <c r="AX158" s="12" t="s">
        <v>75</v>
      </c>
      <c r="AY158" s="206" t="s">
        <v>121</v>
      </c>
    </row>
    <row r="159" spans="2:65" s="1" customFormat="1" ht="16.5" customHeight="1">
      <c r="B159" s="32"/>
      <c r="C159" s="217" t="s">
        <v>249</v>
      </c>
      <c r="D159" s="217" t="s">
        <v>223</v>
      </c>
      <c r="E159" s="218" t="s">
        <v>250</v>
      </c>
      <c r="F159" s="219" t="s">
        <v>251</v>
      </c>
      <c r="G159" s="220" t="s">
        <v>177</v>
      </c>
      <c r="H159" s="221">
        <v>23.55</v>
      </c>
      <c r="I159" s="222"/>
      <c r="J159" s="223">
        <f>ROUND(I159*H159,2)</f>
        <v>0</v>
      </c>
      <c r="K159" s="219" t="s">
        <v>1</v>
      </c>
      <c r="L159" s="224"/>
      <c r="M159" s="225" t="s">
        <v>1</v>
      </c>
      <c r="N159" s="226" t="s">
        <v>41</v>
      </c>
      <c r="O159" s="58"/>
      <c r="P159" s="181">
        <f>O159*H159</f>
        <v>0</v>
      </c>
      <c r="Q159" s="181">
        <v>0</v>
      </c>
      <c r="R159" s="181">
        <f>Q159*H159</f>
        <v>0</v>
      </c>
      <c r="S159" s="181">
        <v>0</v>
      </c>
      <c r="T159" s="182">
        <f>S159*H159</f>
        <v>0</v>
      </c>
      <c r="AR159" s="15" t="s">
        <v>227</v>
      </c>
      <c r="AT159" s="15" t="s">
        <v>223</v>
      </c>
      <c r="AU159" s="15" t="s">
        <v>79</v>
      </c>
      <c r="AY159" s="15" t="s">
        <v>121</v>
      </c>
      <c r="BE159" s="183">
        <f>IF(N159="základní",J159,0)</f>
        <v>0</v>
      </c>
      <c r="BF159" s="183">
        <f>IF(N159="snížená",J159,0)</f>
        <v>0</v>
      </c>
      <c r="BG159" s="183">
        <f>IF(N159="zákl. přenesená",J159,0)</f>
        <v>0</v>
      </c>
      <c r="BH159" s="183">
        <f>IF(N159="sníž. přenesená",J159,0)</f>
        <v>0</v>
      </c>
      <c r="BI159" s="183">
        <f>IF(N159="nulová",J159,0)</f>
        <v>0</v>
      </c>
      <c r="BJ159" s="15" t="s">
        <v>75</v>
      </c>
      <c r="BK159" s="183">
        <f>ROUND(I159*H159,2)</f>
        <v>0</v>
      </c>
      <c r="BL159" s="15" t="s">
        <v>85</v>
      </c>
      <c r="BM159" s="15" t="s">
        <v>252</v>
      </c>
    </row>
    <row r="160" spans="2:65" s="11" customFormat="1" ht="11.25">
      <c r="B160" s="184"/>
      <c r="C160" s="185"/>
      <c r="D160" s="186" t="s">
        <v>130</v>
      </c>
      <c r="E160" s="187" t="s">
        <v>1</v>
      </c>
      <c r="F160" s="188" t="s">
        <v>253</v>
      </c>
      <c r="G160" s="185"/>
      <c r="H160" s="189">
        <v>23.55</v>
      </c>
      <c r="I160" s="190"/>
      <c r="J160" s="185"/>
      <c r="K160" s="185"/>
      <c r="L160" s="191"/>
      <c r="M160" s="192"/>
      <c r="N160" s="193"/>
      <c r="O160" s="193"/>
      <c r="P160" s="193"/>
      <c r="Q160" s="193"/>
      <c r="R160" s="193"/>
      <c r="S160" s="193"/>
      <c r="T160" s="194"/>
      <c r="AT160" s="195" t="s">
        <v>130</v>
      </c>
      <c r="AU160" s="195" t="s">
        <v>79</v>
      </c>
      <c r="AV160" s="11" t="s">
        <v>79</v>
      </c>
      <c r="AW160" s="11" t="s">
        <v>32</v>
      </c>
      <c r="AX160" s="11" t="s">
        <v>70</v>
      </c>
      <c r="AY160" s="195" t="s">
        <v>121</v>
      </c>
    </row>
    <row r="161" spans="2:65" s="12" customFormat="1" ht="11.25">
      <c r="B161" s="196"/>
      <c r="C161" s="197"/>
      <c r="D161" s="186" t="s">
        <v>130</v>
      </c>
      <c r="E161" s="198" t="s">
        <v>1</v>
      </c>
      <c r="F161" s="199" t="s">
        <v>132</v>
      </c>
      <c r="G161" s="197"/>
      <c r="H161" s="200">
        <v>23.55</v>
      </c>
      <c r="I161" s="201"/>
      <c r="J161" s="197"/>
      <c r="K161" s="197"/>
      <c r="L161" s="202"/>
      <c r="M161" s="203"/>
      <c r="N161" s="204"/>
      <c r="O161" s="204"/>
      <c r="P161" s="204"/>
      <c r="Q161" s="204"/>
      <c r="R161" s="204"/>
      <c r="S161" s="204"/>
      <c r="T161" s="205"/>
      <c r="AT161" s="206" t="s">
        <v>130</v>
      </c>
      <c r="AU161" s="206" t="s">
        <v>79</v>
      </c>
      <c r="AV161" s="12" t="s">
        <v>85</v>
      </c>
      <c r="AW161" s="12" t="s">
        <v>32</v>
      </c>
      <c r="AX161" s="12" t="s">
        <v>75</v>
      </c>
      <c r="AY161" s="206" t="s">
        <v>121</v>
      </c>
    </row>
    <row r="162" spans="2:65" s="1" customFormat="1" ht="16.5" customHeight="1">
      <c r="B162" s="32"/>
      <c r="C162" s="172" t="s">
        <v>254</v>
      </c>
      <c r="D162" s="172" t="s">
        <v>124</v>
      </c>
      <c r="E162" s="173" t="s">
        <v>255</v>
      </c>
      <c r="F162" s="174" t="s">
        <v>256</v>
      </c>
      <c r="G162" s="175" t="s">
        <v>127</v>
      </c>
      <c r="H162" s="176">
        <v>235.5</v>
      </c>
      <c r="I162" s="177"/>
      <c r="J162" s="178">
        <f>ROUND(I162*H162,2)</f>
        <v>0</v>
      </c>
      <c r="K162" s="174" t="s">
        <v>128</v>
      </c>
      <c r="L162" s="36"/>
      <c r="M162" s="179" t="s">
        <v>1</v>
      </c>
      <c r="N162" s="180" t="s">
        <v>41</v>
      </c>
      <c r="O162" s="58"/>
      <c r="P162" s="181">
        <f>O162*H162</f>
        <v>0</v>
      </c>
      <c r="Q162" s="181">
        <v>0</v>
      </c>
      <c r="R162" s="181">
        <f>Q162*H162</f>
        <v>0</v>
      </c>
      <c r="S162" s="181">
        <v>0</v>
      </c>
      <c r="T162" s="182">
        <f>S162*H162</f>
        <v>0</v>
      </c>
      <c r="AR162" s="15" t="s">
        <v>85</v>
      </c>
      <c r="AT162" s="15" t="s">
        <v>124</v>
      </c>
      <c r="AU162" s="15" t="s">
        <v>79</v>
      </c>
      <c r="AY162" s="15" t="s">
        <v>121</v>
      </c>
      <c r="BE162" s="183">
        <f>IF(N162="základní",J162,0)</f>
        <v>0</v>
      </c>
      <c r="BF162" s="183">
        <f>IF(N162="snížená",J162,0)</f>
        <v>0</v>
      </c>
      <c r="BG162" s="183">
        <f>IF(N162="zákl. přenesená",J162,0)</f>
        <v>0</v>
      </c>
      <c r="BH162" s="183">
        <f>IF(N162="sníž. přenesená",J162,0)</f>
        <v>0</v>
      </c>
      <c r="BI162" s="183">
        <f>IF(N162="nulová",J162,0)</f>
        <v>0</v>
      </c>
      <c r="BJ162" s="15" t="s">
        <v>75</v>
      </c>
      <c r="BK162" s="183">
        <f>ROUND(I162*H162,2)</f>
        <v>0</v>
      </c>
      <c r="BL162" s="15" t="s">
        <v>85</v>
      </c>
      <c r="BM162" s="15" t="s">
        <v>257</v>
      </c>
    </row>
    <row r="163" spans="2:65" s="1" customFormat="1" ht="16.5" customHeight="1">
      <c r="B163" s="32"/>
      <c r="C163" s="172" t="s">
        <v>258</v>
      </c>
      <c r="D163" s="172" t="s">
        <v>124</v>
      </c>
      <c r="E163" s="173" t="s">
        <v>259</v>
      </c>
      <c r="F163" s="174" t="s">
        <v>260</v>
      </c>
      <c r="G163" s="175" t="s">
        <v>127</v>
      </c>
      <c r="H163" s="176">
        <v>235.5</v>
      </c>
      <c r="I163" s="177"/>
      <c r="J163" s="178">
        <f>ROUND(I163*H163,2)</f>
        <v>0</v>
      </c>
      <c r="K163" s="174" t="s">
        <v>128</v>
      </c>
      <c r="L163" s="36"/>
      <c r="M163" s="179" t="s">
        <v>1</v>
      </c>
      <c r="N163" s="180" t="s">
        <v>41</v>
      </c>
      <c r="O163" s="58"/>
      <c r="P163" s="181">
        <f>O163*H163</f>
        <v>0</v>
      </c>
      <c r="Q163" s="181">
        <v>0</v>
      </c>
      <c r="R163" s="181">
        <f>Q163*H163</f>
        <v>0</v>
      </c>
      <c r="S163" s="181">
        <v>0</v>
      </c>
      <c r="T163" s="182">
        <f>S163*H163</f>
        <v>0</v>
      </c>
      <c r="AR163" s="15" t="s">
        <v>85</v>
      </c>
      <c r="AT163" s="15" t="s">
        <v>124</v>
      </c>
      <c r="AU163" s="15" t="s">
        <v>79</v>
      </c>
      <c r="AY163" s="15" t="s">
        <v>121</v>
      </c>
      <c r="BE163" s="183">
        <f>IF(N163="základní",J163,0)</f>
        <v>0</v>
      </c>
      <c r="BF163" s="183">
        <f>IF(N163="snížená",J163,0)</f>
        <v>0</v>
      </c>
      <c r="BG163" s="183">
        <f>IF(N163="zákl. přenesená",J163,0)</f>
        <v>0</v>
      </c>
      <c r="BH163" s="183">
        <f>IF(N163="sníž. přenesená",J163,0)</f>
        <v>0</v>
      </c>
      <c r="BI163" s="183">
        <f>IF(N163="nulová",J163,0)</f>
        <v>0</v>
      </c>
      <c r="BJ163" s="15" t="s">
        <v>75</v>
      </c>
      <c r="BK163" s="183">
        <f>ROUND(I163*H163,2)</f>
        <v>0</v>
      </c>
      <c r="BL163" s="15" t="s">
        <v>85</v>
      </c>
      <c r="BM163" s="15" t="s">
        <v>261</v>
      </c>
    </row>
    <row r="164" spans="2:65" s="1" customFormat="1" ht="16.5" customHeight="1">
      <c r="B164" s="32"/>
      <c r="C164" s="172" t="s">
        <v>262</v>
      </c>
      <c r="D164" s="172" t="s">
        <v>124</v>
      </c>
      <c r="E164" s="173" t="s">
        <v>263</v>
      </c>
      <c r="F164" s="174" t="s">
        <v>264</v>
      </c>
      <c r="G164" s="175" t="s">
        <v>265</v>
      </c>
      <c r="H164" s="176">
        <v>70</v>
      </c>
      <c r="I164" s="177"/>
      <c r="J164" s="178">
        <f>ROUND(I164*H164,2)</f>
        <v>0</v>
      </c>
      <c r="K164" s="174" t="s">
        <v>128</v>
      </c>
      <c r="L164" s="36"/>
      <c r="M164" s="179" t="s">
        <v>1</v>
      </c>
      <c r="N164" s="180" t="s">
        <v>41</v>
      </c>
      <c r="O164" s="58"/>
      <c r="P164" s="181">
        <f>O164*H164</f>
        <v>0</v>
      </c>
      <c r="Q164" s="181">
        <v>0</v>
      </c>
      <c r="R164" s="181">
        <f>Q164*H164</f>
        <v>0</v>
      </c>
      <c r="S164" s="181">
        <v>0</v>
      </c>
      <c r="T164" s="182">
        <f>S164*H164</f>
        <v>0</v>
      </c>
      <c r="AR164" s="15" t="s">
        <v>85</v>
      </c>
      <c r="AT164" s="15" t="s">
        <v>124</v>
      </c>
      <c r="AU164" s="15" t="s">
        <v>79</v>
      </c>
      <c r="AY164" s="15" t="s">
        <v>121</v>
      </c>
      <c r="BE164" s="183">
        <f>IF(N164="základní",J164,0)</f>
        <v>0</v>
      </c>
      <c r="BF164" s="183">
        <f>IF(N164="snížená",J164,0)</f>
        <v>0</v>
      </c>
      <c r="BG164" s="183">
        <f>IF(N164="zákl. přenesená",J164,0)</f>
        <v>0</v>
      </c>
      <c r="BH164" s="183">
        <f>IF(N164="sníž. přenesená",J164,0)</f>
        <v>0</v>
      </c>
      <c r="BI164" s="183">
        <f>IF(N164="nulová",J164,0)</f>
        <v>0</v>
      </c>
      <c r="BJ164" s="15" t="s">
        <v>75</v>
      </c>
      <c r="BK164" s="183">
        <f>ROUND(I164*H164,2)</f>
        <v>0</v>
      </c>
      <c r="BL164" s="15" t="s">
        <v>85</v>
      </c>
      <c r="BM164" s="15" t="s">
        <v>266</v>
      </c>
    </row>
    <row r="165" spans="2:65" s="11" customFormat="1" ht="11.25">
      <c r="B165" s="184"/>
      <c r="C165" s="185"/>
      <c r="D165" s="186" t="s">
        <v>130</v>
      </c>
      <c r="E165" s="187" t="s">
        <v>1</v>
      </c>
      <c r="F165" s="188" t="s">
        <v>267</v>
      </c>
      <c r="G165" s="185"/>
      <c r="H165" s="189">
        <v>70</v>
      </c>
      <c r="I165" s="190"/>
      <c r="J165" s="185"/>
      <c r="K165" s="185"/>
      <c r="L165" s="191"/>
      <c r="M165" s="192"/>
      <c r="N165" s="193"/>
      <c r="O165" s="193"/>
      <c r="P165" s="193"/>
      <c r="Q165" s="193"/>
      <c r="R165" s="193"/>
      <c r="S165" s="193"/>
      <c r="T165" s="194"/>
      <c r="AT165" s="195" t="s">
        <v>130</v>
      </c>
      <c r="AU165" s="195" t="s">
        <v>79</v>
      </c>
      <c r="AV165" s="11" t="s">
        <v>79</v>
      </c>
      <c r="AW165" s="11" t="s">
        <v>32</v>
      </c>
      <c r="AX165" s="11" t="s">
        <v>70</v>
      </c>
      <c r="AY165" s="195" t="s">
        <v>121</v>
      </c>
    </row>
    <row r="166" spans="2:65" s="12" customFormat="1" ht="11.25">
      <c r="B166" s="196"/>
      <c r="C166" s="197"/>
      <c r="D166" s="186" t="s">
        <v>130</v>
      </c>
      <c r="E166" s="198" t="s">
        <v>1</v>
      </c>
      <c r="F166" s="199" t="s">
        <v>132</v>
      </c>
      <c r="G166" s="197"/>
      <c r="H166" s="200">
        <v>70</v>
      </c>
      <c r="I166" s="201"/>
      <c r="J166" s="197"/>
      <c r="K166" s="197"/>
      <c r="L166" s="202"/>
      <c r="M166" s="203"/>
      <c r="N166" s="204"/>
      <c r="O166" s="204"/>
      <c r="P166" s="204"/>
      <c r="Q166" s="204"/>
      <c r="R166" s="204"/>
      <c r="S166" s="204"/>
      <c r="T166" s="205"/>
      <c r="AT166" s="206" t="s">
        <v>130</v>
      </c>
      <c r="AU166" s="206" t="s">
        <v>79</v>
      </c>
      <c r="AV166" s="12" t="s">
        <v>85</v>
      </c>
      <c r="AW166" s="12" t="s">
        <v>32</v>
      </c>
      <c r="AX166" s="12" t="s">
        <v>75</v>
      </c>
      <c r="AY166" s="206" t="s">
        <v>121</v>
      </c>
    </row>
    <row r="167" spans="2:65" s="10" customFormat="1" ht="22.9" customHeight="1">
      <c r="B167" s="156"/>
      <c r="C167" s="157"/>
      <c r="D167" s="158" t="s">
        <v>69</v>
      </c>
      <c r="E167" s="170" t="s">
        <v>82</v>
      </c>
      <c r="F167" s="170" t="s">
        <v>268</v>
      </c>
      <c r="G167" s="157"/>
      <c r="H167" s="157"/>
      <c r="I167" s="160"/>
      <c r="J167" s="171">
        <f>BK167</f>
        <v>0</v>
      </c>
      <c r="K167" s="157"/>
      <c r="L167" s="162"/>
      <c r="M167" s="163"/>
      <c r="N167" s="164"/>
      <c r="O167" s="164"/>
      <c r="P167" s="165">
        <f>SUM(P168:P169)</f>
        <v>0</v>
      </c>
      <c r="Q167" s="164"/>
      <c r="R167" s="165">
        <f>SUM(R168:R169)</f>
        <v>0</v>
      </c>
      <c r="S167" s="164"/>
      <c r="T167" s="166">
        <f>SUM(T168:T169)</f>
        <v>0</v>
      </c>
      <c r="AR167" s="167" t="s">
        <v>75</v>
      </c>
      <c r="AT167" s="168" t="s">
        <v>69</v>
      </c>
      <c r="AU167" s="168" t="s">
        <v>75</v>
      </c>
      <c r="AY167" s="167" t="s">
        <v>121</v>
      </c>
      <c r="BK167" s="169">
        <f>SUM(BK168:BK169)</f>
        <v>0</v>
      </c>
    </row>
    <row r="168" spans="2:65" s="1" customFormat="1" ht="16.5" customHeight="1">
      <c r="B168" s="32"/>
      <c r="C168" s="172" t="s">
        <v>269</v>
      </c>
      <c r="D168" s="172" t="s">
        <v>124</v>
      </c>
      <c r="E168" s="173" t="s">
        <v>270</v>
      </c>
      <c r="F168" s="174" t="s">
        <v>271</v>
      </c>
      <c r="G168" s="175" t="s">
        <v>171</v>
      </c>
      <c r="H168" s="176">
        <v>0</v>
      </c>
      <c r="I168" s="177"/>
      <c r="J168" s="178">
        <f>ROUND(I168*H168,2)</f>
        <v>0</v>
      </c>
      <c r="K168" s="174" t="s">
        <v>128</v>
      </c>
      <c r="L168" s="36"/>
      <c r="M168" s="179" t="s">
        <v>1</v>
      </c>
      <c r="N168" s="180" t="s">
        <v>41</v>
      </c>
      <c r="O168" s="58"/>
      <c r="P168" s="181">
        <f>O168*H168</f>
        <v>0</v>
      </c>
      <c r="Q168" s="181">
        <v>0.24127000000000001</v>
      </c>
      <c r="R168" s="181">
        <f>Q168*H168</f>
        <v>0</v>
      </c>
      <c r="S168" s="181">
        <v>0</v>
      </c>
      <c r="T168" s="182">
        <f>S168*H168</f>
        <v>0</v>
      </c>
      <c r="AR168" s="15" t="s">
        <v>85</v>
      </c>
      <c r="AT168" s="15" t="s">
        <v>124</v>
      </c>
      <c r="AU168" s="15" t="s">
        <v>79</v>
      </c>
      <c r="AY168" s="15" t="s">
        <v>121</v>
      </c>
      <c r="BE168" s="183">
        <f>IF(N168="základní",J168,0)</f>
        <v>0</v>
      </c>
      <c r="BF168" s="183">
        <f>IF(N168="snížená",J168,0)</f>
        <v>0</v>
      </c>
      <c r="BG168" s="183">
        <f>IF(N168="zákl. přenesená",J168,0)</f>
        <v>0</v>
      </c>
      <c r="BH168" s="183">
        <f>IF(N168="sníž. přenesená",J168,0)</f>
        <v>0</v>
      </c>
      <c r="BI168" s="183">
        <f>IF(N168="nulová",J168,0)</f>
        <v>0</v>
      </c>
      <c r="BJ168" s="15" t="s">
        <v>75</v>
      </c>
      <c r="BK168" s="183">
        <f>ROUND(I168*H168,2)</f>
        <v>0</v>
      </c>
      <c r="BL168" s="15" t="s">
        <v>85</v>
      </c>
      <c r="BM168" s="15" t="s">
        <v>272</v>
      </c>
    </row>
    <row r="169" spans="2:65" s="1" customFormat="1" ht="16.5" customHeight="1">
      <c r="B169" s="32"/>
      <c r="C169" s="217" t="s">
        <v>273</v>
      </c>
      <c r="D169" s="217" t="s">
        <v>223</v>
      </c>
      <c r="E169" s="218" t="s">
        <v>274</v>
      </c>
      <c r="F169" s="219" t="s">
        <v>275</v>
      </c>
      <c r="G169" s="220" t="s">
        <v>265</v>
      </c>
      <c r="H169" s="221">
        <v>0</v>
      </c>
      <c r="I169" s="222"/>
      <c r="J169" s="223">
        <f>ROUND(I169*H169,2)</f>
        <v>0</v>
      </c>
      <c r="K169" s="219" t="s">
        <v>128</v>
      </c>
      <c r="L169" s="224"/>
      <c r="M169" s="225" t="s">
        <v>1</v>
      </c>
      <c r="N169" s="226" t="s">
        <v>41</v>
      </c>
      <c r="O169" s="58"/>
      <c r="P169" s="181">
        <f>O169*H169</f>
        <v>0</v>
      </c>
      <c r="Q169" s="181">
        <v>6.1499999999999999E-2</v>
      </c>
      <c r="R169" s="181">
        <f>Q169*H169</f>
        <v>0</v>
      </c>
      <c r="S169" s="181">
        <v>0</v>
      </c>
      <c r="T169" s="182">
        <f>S169*H169</f>
        <v>0</v>
      </c>
      <c r="AR169" s="15" t="s">
        <v>227</v>
      </c>
      <c r="AT169" s="15" t="s">
        <v>223</v>
      </c>
      <c r="AU169" s="15" t="s">
        <v>79</v>
      </c>
      <c r="AY169" s="15" t="s">
        <v>121</v>
      </c>
      <c r="BE169" s="183">
        <f>IF(N169="základní",J169,0)</f>
        <v>0</v>
      </c>
      <c r="BF169" s="183">
        <f>IF(N169="snížená",J169,0)</f>
        <v>0</v>
      </c>
      <c r="BG169" s="183">
        <f>IF(N169="zákl. přenesená",J169,0)</f>
        <v>0</v>
      </c>
      <c r="BH169" s="183">
        <f>IF(N169="sníž. přenesená",J169,0)</f>
        <v>0</v>
      </c>
      <c r="BI169" s="183">
        <f>IF(N169="nulová",J169,0)</f>
        <v>0</v>
      </c>
      <c r="BJ169" s="15" t="s">
        <v>75</v>
      </c>
      <c r="BK169" s="183">
        <f>ROUND(I169*H169,2)</f>
        <v>0</v>
      </c>
      <c r="BL169" s="15" t="s">
        <v>85</v>
      </c>
      <c r="BM169" s="15" t="s">
        <v>276</v>
      </c>
    </row>
    <row r="170" spans="2:65" s="10" customFormat="1" ht="22.9" customHeight="1">
      <c r="B170" s="156"/>
      <c r="C170" s="157"/>
      <c r="D170" s="158" t="s">
        <v>69</v>
      </c>
      <c r="E170" s="170" t="s">
        <v>88</v>
      </c>
      <c r="F170" s="170" t="s">
        <v>277</v>
      </c>
      <c r="G170" s="157"/>
      <c r="H170" s="157"/>
      <c r="I170" s="160"/>
      <c r="J170" s="171">
        <f>BK170</f>
        <v>0</v>
      </c>
      <c r="K170" s="157"/>
      <c r="L170" s="162"/>
      <c r="M170" s="163"/>
      <c r="N170" s="164"/>
      <c r="O170" s="164"/>
      <c r="P170" s="165">
        <f>SUM(P171:P219)</f>
        <v>0</v>
      </c>
      <c r="Q170" s="164"/>
      <c r="R170" s="165">
        <f>SUM(R171:R219)</f>
        <v>51.704239999999999</v>
      </c>
      <c r="S170" s="164"/>
      <c r="T170" s="166">
        <f>SUM(T171:T219)</f>
        <v>0</v>
      </c>
      <c r="AR170" s="167" t="s">
        <v>75</v>
      </c>
      <c r="AT170" s="168" t="s">
        <v>69</v>
      </c>
      <c r="AU170" s="168" t="s">
        <v>75</v>
      </c>
      <c r="AY170" s="167" t="s">
        <v>121</v>
      </c>
      <c r="BK170" s="169">
        <f>SUM(BK171:BK219)</f>
        <v>0</v>
      </c>
    </row>
    <row r="171" spans="2:65" s="1" customFormat="1" ht="16.5" customHeight="1">
      <c r="B171" s="32"/>
      <c r="C171" s="172" t="s">
        <v>88</v>
      </c>
      <c r="D171" s="172" t="s">
        <v>124</v>
      </c>
      <c r="E171" s="173" t="s">
        <v>278</v>
      </c>
      <c r="F171" s="174" t="s">
        <v>279</v>
      </c>
      <c r="G171" s="175" t="s">
        <v>127</v>
      </c>
      <c r="H171" s="176">
        <v>36.200000000000003</v>
      </c>
      <c r="I171" s="177"/>
      <c r="J171" s="178">
        <f>ROUND(I171*H171,2)</f>
        <v>0</v>
      </c>
      <c r="K171" s="174" t="s">
        <v>128</v>
      </c>
      <c r="L171" s="36"/>
      <c r="M171" s="179" t="s">
        <v>1</v>
      </c>
      <c r="N171" s="180" t="s">
        <v>41</v>
      </c>
      <c r="O171" s="58"/>
      <c r="P171" s="181">
        <f>O171*H171</f>
        <v>0</v>
      </c>
      <c r="Q171" s="181">
        <v>0</v>
      </c>
      <c r="R171" s="181">
        <f>Q171*H171</f>
        <v>0</v>
      </c>
      <c r="S171" s="181">
        <v>0</v>
      </c>
      <c r="T171" s="182">
        <f>S171*H171</f>
        <v>0</v>
      </c>
      <c r="AR171" s="15" t="s">
        <v>85</v>
      </c>
      <c r="AT171" s="15" t="s">
        <v>124</v>
      </c>
      <c r="AU171" s="15" t="s">
        <v>79</v>
      </c>
      <c r="AY171" s="15" t="s">
        <v>121</v>
      </c>
      <c r="BE171" s="183">
        <f>IF(N171="základní",J171,0)</f>
        <v>0</v>
      </c>
      <c r="BF171" s="183">
        <f>IF(N171="snížená",J171,0)</f>
        <v>0</v>
      </c>
      <c r="BG171" s="183">
        <f>IF(N171="zákl. přenesená",J171,0)</f>
        <v>0</v>
      </c>
      <c r="BH171" s="183">
        <f>IF(N171="sníž. přenesená",J171,0)</f>
        <v>0</v>
      </c>
      <c r="BI171" s="183">
        <f>IF(N171="nulová",J171,0)</f>
        <v>0</v>
      </c>
      <c r="BJ171" s="15" t="s">
        <v>75</v>
      </c>
      <c r="BK171" s="183">
        <f>ROUND(I171*H171,2)</f>
        <v>0</v>
      </c>
      <c r="BL171" s="15" t="s">
        <v>85</v>
      </c>
      <c r="BM171" s="15" t="s">
        <v>280</v>
      </c>
    </row>
    <row r="172" spans="2:65" s="11" customFormat="1" ht="11.25">
      <c r="B172" s="184"/>
      <c r="C172" s="185"/>
      <c r="D172" s="186" t="s">
        <v>130</v>
      </c>
      <c r="E172" s="187" t="s">
        <v>1</v>
      </c>
      <c r="F172" s="188" t="s">
        <v>281</v>
      </c>
      <c r="G172" s="185"/>
      <c r="H172" s="189">
        <v>36.200000000000003</v>
      </c>
      <c r="I172" s="190"/>
      <c r="J172" s="185"/>
      <c r="K172" s="185"/>
      <c r="L172" s="191"/>
      <c r="M172" s="192"/>
      <c r="N172" s="193"/>
      <c r="O172" s="193"/>
      <c r="P172" s="193"/>
      <c r="Q172" s="193"/>
      <c r="R172" s="193"/>
      <c r="S172" s="193"/>
      <c r="T172" s="194"/>
      <c r="AT172" s="195" t="s">
        <v>130</v>
      </c>
      <c r="AU172" s="195" t="s">
        <v>79</v>
      </c>
      <c r="AV172" s="11" t="s">
        <v>79</v>
      </c>
      <c r="AW172" s="11" t="s">
        <v>32</v>
      </c>
      <c r="AX172" s="11" t="s">
        <v>70</v>
      </c>
      <c r="AY172" s="195" t="s">
        <v>121</v>
      </c>
    </row>
    <row r="173" spans="2:65" s="12" customFormat="1" ht="11.25">
      <c r="B173" s="196"/>
      <c r="C173" s="197"/>
      <c r="D173" s="186" t="s">
        <v>130</v>
      </c>
      <c r="E173" s="198" t="s">
        <v>1</v>
      </c>
      <c r="F173" s="199" t="s">
        <v>132</v>
      </c>
      <c r="G173" s="197"/>
      <c r="H173" s="200">
        <v>36.200000000000003</v>
      </c>
      <c r="I173" s="201"/>
      <c r="J173" s="197"/>
      <c r="K173" s="197"/>
      <c r="L173" s="202"/>
      <c r="M173" s="203"/>
      <c r="N173" s="204"/>
      <c r="O173" s="204"/>
      <c r="P173" s="204"/>
      <c r="Q173" s="204"/>
      <c r="R173" s="204"/>
      <c r="S173" s="204"/>
      <c r="T173" s="205"/>
      <c r="AT173" s="206" t="s">
        <v>130</v>
      </c>
      <c r="AU173" s="206" t="s">
        <v>79</v>
      </c>
      <c r="AV173" s="12" t="s">
        <v>85</v>
      </c>
      <c r="AW173" s="12" t="s">
        <v>32</v>
      </c>
      <c r="AX173" s="12" t="s">
        <v>75</v>
      </c>
      <c r="AY173" s="206" t="s">
        <v>121</v>
      </c>
    </row>
    <row r="174" spans="2:65" s="1" customFormat="1" ht="16.5" customHeight="1">
      <c r="B174" s="32"/>
      <c r="C174" s="172" t="s">
        <v>282</v>
      </c>
      <c r="D174" s="172" t="s">
        <v>124</v>
      </c>
      <c r="E174" s="173" t="s">
        <v>283</v>
      </c>
      <c r="F174" s="174" t="s">
        <v>284</v>
      </c>
      <c r="G174" s="175" t="s">
        <v>127</v>
      </c>
      <c r="H174" s="176">
        <v>1106</v>
      </c>
      <c r="I174" s="177"/>
      <c r="J174" s="178">
        <f>ROUND(I174*H174,2)</f>
        <v>0</v>
      </c>
      <c r="K174" s="174" t="s">
        <v>128</v>
      </c>
      <c r="L174" s="36"/>
      <c r="M174" s="179" t="s">
        <v>1</v>
      </c>
      <c r="N174" s="180" t="s">
        <v>41</v>
      </c>
      <c r="O174" s="58"/>
      <c r="P174" s="181">
        <f>O174*H174</f>
        <v>0</v>
      </c>
      <c r="Q174" s="181">
        <v>0</v>
      </c>
      <c r="R174" s="181">
        <f>Q174*H174</f>
        <v>0</v>
      </c>
      <c r="S174" s="181">
        <v>0</v>
      </c>
      <c r="T174" s="182">
        <f>S174*H174</f>
        <v>0</v>
      </c>
      <c r="AR174" s="15" t="s">
        <v>85</v>
      </c>
      <c r="AT174" s="15" t="s">
        <v>124</v>
      </c>
      <c r="AU174" s="15" t="s">
        <v>79</v>
      </c>
      <c r="AY174" s="15" t="s">
        <v>121</v>
      </c>
      <c r="BE174" s="183">
        <f>IF(N174="základní",J174,0)</f>
        <v>0</v>
      </c>
      <c r="BF174" s="183">
        <f>IF(N174="snížená",J174,0)</f>
        <v>0</v>
      </c>
      <c r="BG174" s="183">
        <f>IF(N174="zákl. přenesená",J174,0)</f>
        <v>0</v>
      </c>
      <c r="BH174" s="183">
        <f>IF(N174="sníž. přenesená",J174,0)</f>
        <v>0</v>
      </c>
      <c r="BI174" s="183">
        <f>IF(N174="nulová",J174,0)</f>
        <v>0</v>
      </c>
      <c r="BJ174" s="15" t="s">
        <v>75</v>
      </c>
      <c r="BK174" s="183">
        <f>ROUND(I174*H174,2)</f>
        <v>0</v>
      </c>
      <c r="BL174" s="15" t="s">
        <v>85</v>
      </c>
      <c r="BM174" s="15" t="s">
        <v>285</v>
      </c>
    </row>
    <row r="175" spans="2:65" s="13" customFormat="1" ht="11.25">
      <c r="B175" s="207"/>
      <c r="C175" s="208"/>
      <c r="D175" s="186" t="s">
        <v>130</v>
      </c>
      <c r="E175" s="209" t="s">
        <v>1</v>
      </c>
      <c r="F175" s="210" t="s">
        <v>286</v>
      </c>
      <c r="G175" s="208"/>
      <c r="H175" s="209" t="s">
        <v>1</v>
      </c>
      <c r="I175" s="211"/>
      <c r="J175" s="208"/>
      <c r="K175" s="208"/>
      <c r="L175" s="212"/>
      <c r="M175" s="213"/>
      <c r="N175" s="214"/>
      <c r="O175" s="214"/>
      <c r="P175" s="214"/>
      <c r="Q175" s="214"/>
      <c r="R175" s="214"/>
      <c r="S175" s="214"/>
      <c r="T175" s="215"/>
      <c r="AT175" s="216" t="s">
        <v>130</v>
      </c>
      <c r="AU175" s="216" t="s">
        <v>79</v>
      </c>
      <c r="AV175" s="13" t="s">
        <v>75</v>
      </c>
      <c r="AW175" s="13" t="s">
        <v>32</v>
      </c>
      <c r="AX175" s="13" t="s">
        <v>70</v>
      </c>
      <c r="AY175" s="216" t="s">
        <v>121</v>
      </c>
    </row>
    <row r="176" spans="2:65" s="11" customFormat="1" ht="11.25">
      <c r="B176" s="184"/>
      <c r="C176" s="185"/>
      <c r="D176" s="186" t="s">
        <v>130</v>
      </c>
      <c r="E176" s="187" t="s">
        <v>1</v>
      </c>
      <c r="F176" s="188" t="s">
        <v>287</v>
      </c>
      <c r="G176" s="185"/>
      <c r="H176" s="189">
        <v>1106</v>
      </c>
      <c r="I176" s="190"/>
      <c r="J176" s="185"/>
      <c r="K176" s="185"/>
      <c r="L176" s="191"/>
      <c r="M176" s="192"/>
      <c r="N176" s="193"/>
      <c r="O176" s="193"/>
      <c r="P176" s="193"/>
      <c r="Q176" s="193"/>
      <c r="R176" s="193"/>
      <c r="S176" s="193"/>
      <c r="T176" s="194"/>
      <c r="AT176" s="195" t="s">
        <v>130</v>
      </c>
      <c r="AU176" s="195" t="s">
        <v>79</v>
      </c>
      <c r="AV176" s="11" t="s">
        <v>79</v>
      </c>
      <c r="AW176" s="11" t="s">
        <v>32</v>
      </c>
      <c r="AX176" s="11" t="s">
        <v>70</v>
      </c>
      <c r="AY176" s="195" t="s">
        <v>121</v>
      </c>
    </row>
    <row r="177" spans="2:65" s="12" customFormat="1" ht="11.25">
      <c r="B177" s="196"/>
      <c r="C177" s="197"/>
      <c r="D177" s="186" t="s">
        <v>130</v>
      </c>
      <c r="E177" s="198" t="s">
        <v>1</v>
      </c>
      <c r="F177" s="199" t="s">
        <v>132</v>
      </c>
      <c r="G177" s="197"/>
      <c r="H177" s="200">
        <v>1106</v>
      </c>
      <c r="I177" s="201"/>
      <c r="J177" s="197"/>
      <c r="K177" s="197"/>
      <c r="L177" s="202"/>
      <c r="M177" s="203"/>
      <c r="N177" s="204"/>
      <c r="O177" s="204"/>
      <c r="P177" s="204"/>
      <c r="Q177" s="204"/>
      <c r="R177" s="204"/>
      <c r="S177" s="204"/>
      <c r="T177" s="205"/>
      <c r="AT177" s="206" t="s">
        <v>130</v>
      </c>
      <c r="AU177" s="206" t="s">
        <v>79</v>
      </c>
      <c r="AV177" s="12" t="s">
        <v>85</v>
      </c>
      <c r="AW177" s="12" t="s">
        <v>32</v>
      </c>
      <c r="AX177" s="12" t="s">
        <v>75</v>
      </c>
      <c r="AY177" s="206" t="s">
        <v>121</v>
      </c>
    </row>
    <row r="178" spans="2:65" s="1" customFormat="1" ht="16.5" customHeight="1">
      <c r="B178" s="32"/>
      <c r="C178" s="172" t="s">
        <v>79</v>
      </c>
      <c r="D178" s="172" t="s">
        <v>124</v>
      </c>
      <c r="E178" s="173" t="s">
        <v>288</v>
      </c>
      <c r="F178" s="174" t="s">
        <v>289</v>
      </c>
      <c r="G178" s="175" t="s">
        <v>127</v>
      </c>
      <c r="H178" s="176">
        <v>455.3</v>
      </c>
      <c r="I178" s="177"/>
      <c r="J178" s="178">
        <f>ROUND(I178*H178,2)</f>
        <v>0</v>
      </c>
      <c r="K178" s="174" t="s">
        <v>128</v>
      </c>
      <c r="L178" s="36"/>
      <c r="M178" s="179" t="s">
        <v>1</v>
      </c>
      <c r="N178" s="180" t="s">
        <v>41</v>
      </c>
      <c r="O178" s="58"/>
      <c r="P178" s="181">
        <f>O178*H178</f>
        <v>0</v>
      </c>
      <c r="Q178" s="181">
        <v>0</v>
      </c>
      <c r="R178" s="181">
        <f>Q178*H178</f>
        <v>0</v>
      </c>
      <c r="S178" s="181">
        <v>0</v>
      </c>
      <c r="T178" s="182">
        <f>S178*H178</f>
        <v>0</v>
      </c>
      <c r="AR178" s="15" t="s">
        <v>85</v>
      </c>
      <c r="AT178" s="15" t="s">
        <v>124</v>
      </c>
      <c r="AU178" s="15" t="s">
        <v>79</v>
      </c>
      <c r="AY178" s="15" t="s">
        <v>121</v>
      </c>
      <c r="BE178" s="183">
        <f>IF(N178="základní",J178,0)</f>
        <v>0</v>
      </c>
      <c r="BF178" s="183">
        <f>IF(N178="snížená",J178,0)</f>
        <v>0</v>
      </c>
      <c r="BG178" s="183">
        <f>IF(N178="zákl. přenesená",J178,0)</f>
        <v>0</v>
      </c>
      <c r="BH178" s="183">
        <f>IF(N178="sníž. přenesená",J178,0)</f>
        <v>0</v>
      </c>
      <c r="BI178" s="183">
        <f>IF(N178="nulová",J178,0)</f>
        <v>0</v>
      </c>
      <c r="BJ178" s="15" t="s">
        <v>75</v>
      </c>
      <c r="BK178" s="183">
        <f>ROUND(I178*H178,2)</f>
        <v>0</v>
      </c>
      <c r="BL178" s="15" t="s">
        <v>85</v>
      </c>
      <c r="BM178" s="15" t="s">
        <v>290</v>
      </c>
    </row>
    <row r="179" spans="2:65" s="11" customFormat="1" ht="11.25">
      <c r="B179" s="184"/>
      <c r="C179" s="185"/>
      <c r="D179" s="186" t="s">
        <v>130</v>
      </c>
      <c r="E179" s="187" t="s">
        <v>1</v>
      </c>
      <c r="F179" s="188" t="s">
        <v>291</v>
      </c>
      <c r="G179" s="185"/>
      <c r="H179" s="189">
        <v>1.5</v>
      </c>
      <c r="I179" s="190"/>
      <c r="J179" s="185"/>
      <c r="K179" s="185"/>
      <c r="L179" s="191"/>
      <c r="M179" s="192"/>
      <c r="N179" s="193"/>
      <c r="O179" s="193"/>
      <c r="P179" s="193"/>
      <c r="Q179" s="193"/>
      <c r="R179" s="193"/>
      <c r="S179" s="193"/>
      <c r="T179" s="194"/>
      <c r="AT179" s="195" t="s">
        <v>130</v>
      </c>
      <c r="AU179" s="195" t="s">
        <v>79</v>
      </c>
      <c r="AV179" s="11" t="s">
        <v>79</v>
      </c>
      <c r="AW179" s="11" t="s">
        <v>32</v>
      </c>
      <c r="AX179" s="11" t="s">
        <v>70</v>
      </c>
      <c r="AY179" s="195" t="s">
        <v>121</v>
      </c>
    </row>
    <row r="180" spans="2:65" s="11" customFormat="1" ht="11.25">
      <c r="B180" s="184"/>
      <c r="C180" s="185"/>
      <c r="D180" s="186" t="s">
        <v>130</v>
      </c>
      <c r="E180" s="187" t="s">
        <v>1</v>
      </c>
      <c r="F180" s="188" t="s">
        <v>292</v>
      </c>
      <c r="G180" s="185"/>
      <c r="H180" s="189">
        <v>453.8</v>
      </c>
      <c r="I180" s="190"/>
      <c r="J180" s="185"/>
      <c r="K180" s="185"/>
      <c r="L180" s="191"/>
      <c r="M180" s="192"/>
      <c r="N180" s="193"/>
      <c r="O180" s="193"/>
      <c r="P180" s="193"/>
      <c r="Q180" s="193"/>
      <c r="R180" s="193"/>
      <c r="S180" s="193"/>
      <c r="T180" s="194"/>
      <c r="AT180" s="195" t="s">
        <v>130</v>
      </c>
      <c r="AU180" s="195" t="s">
        <v>79</v>
      </c>
      <c r="AV180" s="11" t="s">
        <v>79</v>
      </c>
      <c r="AW180" s="11" t="s">
        <v>32</v>
      </c>
      <c r="AX180" s="11" t="s">
        <v>70</v>
      </c>
      <c r="AY180" s="195" t="s">
        <v>121</v>
      </c>
    </row>
    <row r="181" spans="2:65" s="11" customFormat="1" ht="11.25">
      <c r="B181" s="184"/>
      <c r="C181" s="185"/>
      <c r="D181" s="186" t="s">
        <v>130</v>
      </c>
      <c r="E181" s="187" t="s">
        <v>1</v>
      </c>
      <c r="F181" s="188" t="s">
        <v>293</v>
      </c>
      <c r="G181" s="185"/>
      <c r="H181" s="189">
        <v>0</v>
      </c>
      <c r="I181" s="190"/>
      <c r="J181" s="185"/>
      <c r="K181" s="185"/>
      <c r="L181" s="191"/>
      <c r="M181" s="192"/>
      <c r="N181" s="193"/>
      <c r="O181" s="193"/>
      <c r="P181" s="193"/>
      <c r="Q181" s="193"/>
      <c r="R181" s="193"/>
      <c r="S181" s="193"/>
      <c r="T181" s="194"/>
      <c r="AT181" s="195" t="s">
        <v>130</v>
      </c>
      <c r="AU181" s="195" t="s">
        <v>79</v>
      </c>
      <c r="AV181" s="11" t="s">
        <v>79</v>
      </c>
      <c r="AW181" s="11" t="s">
        <v>32</v>
      </c>
      <c r="AX181" s="11" t="s">
        <v>70</v>
      </c>
      <c r="AY181" s="195" t="s">
        <v>121</v>
      </c>
    </row>
    <row r="182" spans="2:65" s="12" customFormat="1" ht="11.25">
      <c r="B182" s="196"/>
      <c r="C182" s="197"/>
      <c r="D182" s="186" t="s">
        <v>130</v>
      </c>
      <c r="E182" s="198" t="s">
        <v>1</v>
      </c>
      <c r="F182" s="199" t="s">
        <v>132</v>
      </c>
      <c r="G182" s="197"/>
      <c r="H182" s="200">
        <v>455.3</v>
      </c>
      <c r="I182" s="201"/>
      <c r="J182" s="197"/>
      <c r="K182" s="197"/>
      <c r="L182" s="202"/>
      <c r="M182" s="203"/>
      <c r="N182" s="204"/>
      <c r="O182" s="204"/>
      <c r="P182" s="204"/>
      <c r="Q182" s="204"/>
      <c r="R182" s="204"/>
      <c r="S182" s="204"/>
      <c r="T182" s="205"/>
      <c r="AT182" s="206" t="s">
        <v>130</v>
      </c>
      <c r="AU182" s="206" t="s">
        <v>79</v>
      </c>
      <c r="AV182" s="12" t="s">
        <v>85</v>
      </c>
      <c r="AW182" s="12" t="s">
        <v>32</v>
      </c>
      <c r="AX182" s="12" t="s">
        <v>75</v>
      </c>
      <c r="AY182" s="206" t="s">
        <v>121</v>
      </c>
    </row>
    <row r="183" spans="2:65" s="1" customFormat="1" ht="16.5" customHeight="1">
      <c r="B183" s="32"/>
      <c r="C183" s="172" t="s">
        <v>82</v>
      </c>
      <c r="D183" s="172" t="s">
        <v>124</v>
      </c>
      <c r="E183" s="173" t="s">
        <v>288</v>
      </c>
      <c r="F183" s="174" t="s">
        <v>289</v>
      </c>
      <c r="G183" s="175" t="s">
        <v>127</v>
      </c>
      <c r="H183" s="176">
        <v>453.8</v>
      </c>
      <c r="I183" s="177"/>
      <c r="J183" s="178">
        <f>ROUND(I183*H183,2)</f>
        <v>0</v>
      </c>
      <c r="K183" s="174" t="s">
        <v>128</v>
      </c>
      <c r="L183" s="36"/>
      <c r="M183" s="179" t="s">
        <v>1</v>
      </c>
      <c r="N183" s="180" t="s">
        <v>41</v>
      </c>
      <c r="O183" s="58"/>
      <c r="P183" s="181">
        <f>O183*H183</f>
        <v>0</v>
      </c>
      <c r="Q183" s="181">
        <v>0</v>
      </c>
      <c r="R183" s="181">
        <f>Q183*H183</f>
        <v>0</v>
      </c>
      <c r="S183" s="181">
        <v>0</v>
      </c>
      <c r="T183" s="182">
        <f>S183*H183</f>
        <v>0</v>
      </c>
      <c r="AR183" s="15" t="s">
        <v>85</v>
      </c>
      <c r="AT183" s="15" t="s">
        <v>124</v>
      </c>
      <c r="AU183" s="15" t="s">
        <v>79</v>
      </c>
      <c r="AY183" s="15" t="s">
        <v>121</v>
      </c>
      <c r="BE183" s="183">
        <f>IF(N183="základní",J183,0)</f>
        <v>0</v>
      </c>
      <c r="BF183" s="183">
        <f>IF(N183="snížená",J183,0)</f>
        <v>0</v>
      </c>
      <c r="BG183" s="183">
        <f>IF(N183="zákl. přenesená",J183,0)</f>
        <v>0</v>
      </c>
      <c r="BH183" s="183">
        <f>IF(N183="sníž. přenesená",J183,0)</f>
        <v>0</v>
      </c>
      <c r="BI183" s="183">
        <f>IF(N183="nulová",J183,0)</f>
        <v>0</v>
      </c>
      <c r="BJ183" s="15" t="s">
        <v>75</v>
      </c>
      <c r="BK183" s="183">
        <f>ROUND(I183*H183,2)</f>
        <v>0</v>
      </c>
      <c r="BL183" s="15" t="s">
        <v>85</v>
      </c>
      <c r="BM183" s="15" t="s">
        <v>294</v>
      </c>
    </row>
    <row r="184" spans="2:65" s="11" customFormat="1" ht="11.25">
      <c r="B184" s="184"/>
      <c r="C184" s="185"/>
      <c r="D184" s="186" t="s">
        <v>130</v>
      </c>
      <c r="E184" s="187" t="s">
        <v>1</v>
      </c>
      <c r="F184" s="188" t="s">
        <v>295</v>
      </c>
      <c r="G184" s="185"/>
      <c r="H184" s="189">
        <v>453.8</v>
      </c>
      <c r="I184" s="190"/>
      <c r="J184" s="185"/>
      <c r="K184" s="185"/>
      <c r="L184" s="191"/>
      <c r="M184" s="192"/>
      <c r="N184" s="193"/>
      <c r="O184" s="193"/>
      <c r="P184" s="193"/>
      <c r="Q184" s="193"/>
      <c r="R184" s="193"/>
      <c r="S184" s="193"/>
      <c r="T184" s="194"/>
      <c r="AT184" s="195" t="s">
        <v>130</v>
      </c>
      <c r="AU184" s="195" t="s">
        <v>79</v>
      </c>
      <c r="AV184" s="11" t="s">
        <v>79</v>
      </c>
      <c r="AW184" s="11" t="s">
        <v>32</v>
      </c>
      <c r="AX184" s="11" t="s">
        <v>70</v>
      </c>
      <c r="AY184" s="195" t="s">
        <v>121</v>
      </c>
    </row>
    <row r="185" spans="2:65" s="12" customFormat="1" ht="11.25">
      <c r="B185" s="196"/>
      <c r="C185" s="197"/>
      <c r="D185" s="186" t="s">
        <v>130</v>
      </c>
      <c r="E185" s="198" t="s">
        <v>1</v>
      </c>
      <c r="F185" s="199" t="s">
        <v>132</v>
      </c>
      <c r="G185" s="197"/>
      <c r="H185" s="200">
        <v>453.8</v>
      </c>
      <c r="I185" s="201"/>
      <c r="J185" s="197"/>
      <c r="K185" s="197"/>
      <c r="L185" s="202"/>
      <c r="M185" s="203"/>
      <c r="N185" s="204"/>
      <c r="O185" s="204"/>
      <c r="P185" s="204"/>
      <c r="Q185" s="204"/>
      <c r="R185" s="204"/>
      <c r="S185" s="204"/>
      <c r="T185" s="205"/>
      <c r="AT185" s="206" t="s">
        <v>130</v>
      </c>
      <c r="AU185" s="206" t="s">
        <v>79</v>
      </c>
      <c r="AV185" s="12" t="s">
        <v>85</v>
      </c>
      <c r="AW185" s="12" t="s">
        <v>32</v>
      </c>
      <c r="AX185" s="12" t="s">
        <v>75</v>
      </c>
      <c r="AY185" s="206" t="s">
        <v>121</v>
      </c>
    </row>
    <row r="186" spans="2:65" s="1" customFormat="1" ht="16.5" customHeight="1">
      <c r="B186" s="32"/>
      <c r="C186" s="172" t="s">
        <v>296</v>
      </c>
      <c r="D186" s="172" t="s">
        <v>124</v>
      </c>
      <c r="E186" s="173" t="s">
        <v>297</v>
      </c>
      <c r="F186" s="174" t="s">
        <v>298</v>
      </c>
      <c r="G186" s="175" t="s">
        <v>127</v>
      </c>
      <c r="H186" s="176">
        <v>1205</v>
      </c>
      <c r="I186" s="177"/>
      <c r="J186" s="178">
        <f>ROUND(I186*H186,2)</f>
        <v>0</v>
      </c>
      <c r="K186" s="174" t="s">
        <v>128</v>
      </c>
      <c r="L186" s="36"/>
      <c r="M186" s="179" t="s">
        <v>1</v>
      </c>
      <c r="N186" s="180" t="s">
        <v>41</v>
      </c>
      <c r="O186" s="58"/>
      <c r="P186" s="181">
        <f>O186*H186</f>
        <v>0</v>
      </c>
      <c r="Q186" s="181">
        <v>0</v>
      </c>
      <c r="R186" s="181">
        <f>Q186*H186</f>
        <v>0</v>
      </c>
      <c r="S186" s="181">
        <v>0</v>
      </c>
      <c r="T186" s="182">
        <f>S186*H186</f>
        <v>0</v>
      </c>
      <c r="AR186" s="15" t="s">
        <v>85</v>
      </c>
      <c r="AT186" s="15" t="s">
        <v>124</v>
      </c>
      <c r="AU186" s="15" t="s">
        <v>79</v>
      </c>
      <c r="AY186" s="15" t="s">
        <v>121</v>
      </c>
      <c r="BE186" s="183">
        <f>IF(N186="základní",J186,0)</f>
        <v>0</v>
      </c>
      <c r="BF186" s="183">
        <f>IF(N186="snížená",J186,0)</f>
        <v>0</v>
      </c>
      <c r="BG186" s="183">
        <f>IF(N186="zákl. přenesená",J186,0)</f>
        <v>0</v>
      </c>
      <c r="BH186" s="183">
        <f>IF(N186="sníž. přenesená",J186,0)</f>
        <v>0</v>
      </c>
      <c r="BI186" s="183">
        <f>IF(N186="nulová",J186,0)</f>
        <v>0</v>
      </c>
      <c r="BJ186" s="15" t="s">
        <v>75</v>
      </c>
      <c r="BK186" s="183">
        <f>ROUND(I186*H186,2)</f>
        <v>0</v>
      </c>
      <c r="BL186" s="15" t="s">
        <v>85</v>
      </c>
      <c r="BM186" s="15" t="s">
        <v>299</v>
      </c>
    </row>
    <row r="187" spans="2:65" s="11" customFormat="1" ht="11.25">
      <c r="B187" s="184"/>
      <c r="C187" s="185"/>
      <c r="D187" s="186" t="s">
        <v>130</v>
      </c>
      <c r="E187" s="187" t="s">
        <v>1</v>
      </c>
      <c r="F187" s="188" t="s">
        <v>147</v>
      </c>
      <c r="G187" s="185"/>
      <c r="H187" s="189">
        <v>1205</v>
      </c>
      <c r="I187" s="190"/>
      <c r="J187" s="185"/>
      <c r="K187" s="185"/>
      <c r="L187" s="191"/>
      <c r="M187" s="192"/>
      <c r="N187" s="193"/>
      <c r="O187" s="193"/>
      <c r="P187" s="193"/>
      <c r="Q187" s="193"/>
      <c r="R187" s="193"/>
      <c r="S187" s="193"/>
      <c r="T187" s="194"/>
      <c r="AT187" s="195" t="s">
        <v>130</v>
      </c>
      <c r="AU187" s="195" t="s">
        <v>79</v>
      </c>
      <c r="AV187" s="11" t="s">
        <v>79</v>
      </c>
      <c r="AW187" s="11" t="s">
        <v>32</v>
      </c>
      <c r="AX187" s="11" t="s">
        <v>70</v>
      </c>
      <c r="AY187" s="195" t="s">
        <v>121</v>
      </c>
    </row>
    <row r="188" spans="2:65" s="12" customFormat="1" ht="11.25">
      <c r="B188" s="196"/>
      <c r="C188" s="197"/>
      <c r="D188" s="186" t="s">
        <v>130</v>
      </c>
      <c r="E188" s="198" t="s">
        <v>1</v>
      </c>
      <c r="F188" s="199" t="s">
        <v>132</v>
      </c>
      <c r="G188" s="197"/>
      <c r="H188" s="200">
        <v>1205</v>
      </c>
      <c r="I188" s="201"/>
      <c r="J188" s="197"/>
      <c r="K188" s="197"/>
      <c r="L188" s="202"/>
      <c r="M188" s="203"/>
      <c r="N188" s="204"/>
      <c r="O188" s="204"/>
      <c r="P188" s="204"/>
      <c r="Q188" s="204"/>
      <c r="R188" s="204"/>
      <c r="S188" s="204"/>
      <c r="T188" s="205"/>
      <c r="AT188" s="206" t="s">
        <v>130</v>
      </c>
      <c r="AU188" s="206" t="s">
        <v>79</v>
      </c>
      <c r="AV188" s="12" t="s">
        <v>85</v>
      </c>
      <c r="AW188" s="12" t="s">
        <v>32</v>
      </c>
      <c r="AX188" s="12" t="s">
        <v>75</v>
      </c>
      <c r="AY188" s="206" t="s">
        <v>121</v>
      </c>
    </row>
    <row r="189" spans="2:65" s="1" customFormat="1" ht="16.5" customHeight="1">
      <c r="B189" s="32"/>
      <c r="C189" s="172" t="s">
        <v>85</v>
      </c>
      <c r="D189" s="172" t="s">
        <v>124</v>
      </c>
      <c r="E189" s="173" t="s">
        <v>300</v>
      </c>
      <c r="F189" s="174" t="s">
        <v>301</v>
      </c>
      <c r="G189" s="175" t="s">
        <v>127</v>
      </c>
      <c r="H189" s="176">
        <v>156.19999999999999</v>
      </c>
      <c r="I189" s="177"/>
      <c r="J189" s="178">
        <f>ROUND(I189*H189,2)</f>
        <v>0</v>
      </c>
      <c r="K189" s="174" t="s">
        <v>128</v>
      </c>
      <c r="L189" s="36"/>
      <c r="M189" s="179" t="s">
        <v>1</v>
      </c>
      <c r="N189" s="180" t="s">
        <v>41</v>
      </c>
      <c r="O189" s="58"/>
      <c r="P189" s="181">
        <f>O189*H189</f>
        <v>0</v>
      </c>
      <c r="Q189" s="181">
        <v>0</v>
      </c>
      <c r="R189" s="181">
        <f>Q189*H189</f>
        <v>0</v>
      </c>
      <c r="S189" s="181">
        <v>0</v>
      </c>
      <c r="T189" s="182">
        <f>S189*H189</f>
        <v>0</v>
      </c>
      <c r="AR189" s="15" t="s">
        <v>85</v>
      </c>
      <c r="AT189" s="15" t="s">
        <v>124</v>
      </c>
      <c r="AU189" s="15" t="s">
        <v>79</v>
      </c>
      <c r="AY189" s="15" t="s">
        <v>121</v>
      </c>
      <c r="BE189" s="183">
        <f>IF(N189="základní",J189,0)</f>
        <v>0</v>
      </c>
      <c r="BF189" s="183">
        <f>IF(N189="snížená",J189,0)</f>
        <v>0</v>
      </c>
      <c r="BG189" s="183">
        <f>IF(N189="zákl. přenesená",J189,0)</f>
        <v>0</v>
      </c>
      <c r="BH189" s="183">
        <f>IF(N189="sníž. přenesená",J189,0)</f>
        <v>0</v>
      </c>
      <c r="BI189" s="183">
        <f>IF(N189="nulová",J189,0)</f>
        <v>0</v>
      </c>
      <c r="BJ189" s="15" t="s">
        <v>75</v>
      </c>
      <c r="BK189" s="183">
        <f>ROUND(I189*H189,2)</f>
        <v>0</v>
      </c>
      <c r="BL189" s="15" t="s">
        <v>85</v>
      </c>
      <c r="BM189" s="15" t="s">
        <v>302</v>
      </c>
    </row>
    <row r="190" spans="2:65" s="11" customFormat="1" ht="11.25">
      <c r="B190" s="184"/>
      <c r="C190" s="185"/>
      <c r="D190" s="186" t="s">
        <v>130</v>
      </c>
      <c r="E190" s="187" t="s">
        <v>1</v>
      </c>
      <c r="F190" s="188" t="s">
        <v>303</v>
      </c>
      <c r="G190" s="185"/>
      <c r="H190" s="189">
        <v>0</v>
      </c>
      <c r="I190" s="190"/>
      <c r="J190" s="185"/>
      <c r="K190" s="185"/>
      <c r="L190" s="191"/>
      <c r="M190" s="192"/>
      <c r="N190" s="193"/>
      <c r="O190" s="193"/>
      <c r="P190" s="193"/>
      <c r="Q190" s="193"/>
      <c r="R190" s="193"/>
      <c r="S190" s="193"/>
      <c r="T190" s="194"/>
      <c r="AT190" s="195" t="s">
        <v>130</v>
      </c>
      <c r="AU190" s="195" t="s">
        <v>79</v>
      </c>
      <c r="AV190" s="11" t="s">
        <v>79</v>
      </c>
      <c r="AW190" s="11" t="s">
        <v>32</v>
      </c>
      <c r="AX190" s="11" t="s">
        <v>70</v>
      </c>
      <c r="AY190" s="195" t="s">
        <v>121</v>
      </c>
    </row>
    <row r="191" spans="2:65" s="11" customFormat="1" ht="11.25">
      <c r="B191" s="184"/>
      <c r="C191" s="185"/>
      <c r="D191" s="186" t="s">
        <v>130</v>
      </c>
      <c r="E191" s="187" t="s">
        <v>1</v>
      </c>
      <c r="F191" s="188" t="s">
        <v>304</v>
      </c>
      <c r="G191" s="185"/>
      <c r="H191" s="189">
        <v>156.19999999999999</v>
      </c>
      <c r="I191" s="190"/>
      <c r="J191" s="185"/>
      <c r="K191" s="185"/>
      <c r="L191" s="191"/>
      <c r="M191" s="192"/>
      <c r="N191" s="193"/>
      <c r="O191" s="193"/>
      <c r="P191" s="193"/>
      <c r="Q191" s="193"/>
      <c r="R191" s="193"/>
      <c r="S191" s="193"/>
      <c r="T191" s="194"/>
      <c r="AT191" s="195" t="s">
        <v>130</v>
      </c>
      <c r="AU191" s="195" t="s">
        <v>79</v>
      </c>
      <c r="AV191" s="11" t="s">
        <v>79</v>
      </c>
      <c r="AW191" s="11" t="s">
        <v>32</v>
      </c>
      <c r="AX191" s="11" t="s">
        <v>70</v>
      </c>
      <c r="AY191" s="195" t="s">
        <v>121</v>
      </c>
    </row>
    <row r="192" spans="2:65" s="12" customFormat="1" ht="11.25">
      <c r="B192" s="196"/>
      <c r="C192" s="197"/>
      <c r="D192" s="186" t="s">
        <v>130</v>
      </c>
      <c r="E192" s="198" t="s">
        <v>1</v>
      </c>
      <c r="F192" s="199" t="s">
        <v>132</v>
      </c>
      <c r="G192" s="197"/>
      <c r="H192" s="200">
        <v>156.19999999999999</v>
      </c>
      <c r="I192" s="201"/>
      <c r="J192" s="197"/>
      <c r="K192" s="197"/>
      <c r="L192" s="202"/>
      <c r="M192" s="203"/>
      <c r="N192" s="204"/>
      <c r="O192" s="204"/>
      <c r="P192" s="204"/>
      <c r="Q192" s="204"/>
      <c r="R192" s="204"/>
      <c r="S192" s="204"/>
      <c r="T192" s="205"/>
      <c r="AT192" s="206" t="s">
        <v>130</v>
      </c>
      <c r="AU192" s="206" t="s">
        <v>79</v>
      </c>
      <c r="AV192" s="12" t="s">
        <v>85</v>
      </c>
      <c r="AW192" s="12" t="s">
        <v>32</v>
      </c>
      <c r="AX192" s="12" t="s">
        <v>75</v>
      </c>
      <c r="AY192" s="206" t="s">
        <v>121</v>
      </c>
    </row>
    <row r="193" spans="2:65" s="1" customFormat="1" ht="16.5" customHeight="1">
      <c r="B193" s="32"/>
      <c r="C193" s="172" t="s">
        <v>305</v>
      </c>
      <c r="D193" s="172" t="s">
        <v>124</v>
      </c>
      <c r="E193" s="173" t="s">
        <v>306</v>
      </c>
      <c r="F193" s="174" t="s">
        <v>307</v>
      </c>
      <c r="G193" s="175" t="s">
        <v>127</v>
      </c>
      <c r="H193" s="176">
        <v>1559.8</v>
      </c>
      <c r="I193" s="177"/>
      <c r="J193" s="178">
        <f>ROUND(I193*H193,2)</f>
        <v>0</v>
      </c>
      <c r="K193" s="174" t="s">
        <v>128</v>
      </c>
      <c r="L193" s="36"/>
      <c r="M193" s="179" t="s">
        <v>1</v>
      </c>
      <c r="N193" s="180" t="s">
        <v>41</v>
      </c>
      <c r="O193" s="58"/>
      <c r="P193" s="181">
        <f>O193*H193</f>
        <v>0</v>
      </c>
      <c r="Q193" s="181">
        <v>0</v>
      </c>
      <c r="R193" s="181">
        <f>Q193*H193</f>
        <v>0</v>
      </c>
      <c r="S193" s="181">
        <v>0</v>
      </c>
      <c r="T193" s="182">
        <f>S193*H193</f>
        <v>0</v>
      </c>
      <c r="AR193" s="15" t="s">
        <v>85</v>
      </c>
      <c r="AT193" s="15" t="s">
        <v>124</v>
      </c>
      <c r="AU193" s="15" t="s">
        <v>79</v>
      </c>
      <c r="AY193" s="15" t="s">
        <v>121</v>
      </c>
      <c r="BE193" s="183">
        <f>IF(N193="základní",J193,0)</f>
        <v>0</v>
      </c>
      <c r="BF193" s="183">
        <f>IF(N193="snížená",J193,0)</f>
        <v>0</v>
      </c>
      <c r="BG193" s="183">
        <f>IF(N193="zákl. přenesená",J193,0)</f>
        <v>0</v>
      </c>
      <c r="BH193" s="183">
        <f>IF(N193="sníž. přenesená",J193,0)</f>
        <v>0</v>
      </c>
      <c r="BI193" s="183">
        <f>IF(N193="nulová",J193,0)</f>
        <v>0</v>
      </c>
      <c r="BJ193" s="15" t="s">
        <v>75</v>
      </c>
      <c r="BK193" s="183">
        <f>ROUND(I193*H193,2)</f>
        <v>0</v>
      </c>
      <c r="BL193" s="15" t="s">
        <v>85</v>
      </c>
      <c r="BM193" s="15" t="s">
        <v>308</v>
      </c>
    </row>
    <row r="194" spans="2:65" s="11" customFormat="1" ht="11.25">
      <c r="B194" s="184"/>
      <c r="C194" s="185"/>
      <c r="D194" s="186" t="s">
        <v>130</v>
      </c>
      <c r="E194" s="187" t="s">
        <v>1</v>
      </c>
      <c r="F194" s="188" t="s">
        <v>309</v>
      </c>
      <c r="G194" s="185"/>
      <c r="H194" s="189">
        <v>1106</v>
      </c>
      <c r="I194" s="190"/>
      <c r="J194" s="185"/>
      <c r="K194" s="185"/>
      <c r="L194" s="191"/>
      <c r="M194" s="192"/>
      <c r="N194" s="193"/>
      <c r="O194" s="193"/>
      <c r="P194" s="193"/>
      <c r="Q194" s="193"/>
      <c r="R194" s="193"/>
      <c r="S194" s="193"/>
      <c r="T194" s="194"/>
      <c r="AT194" s="195" t="s">
        <v>130</v>
      </c>
      <c r="AU194" s="195" t="s">
        <v>79</v>
      </c>
      <c r="AV194" s="11" t="s">
        <v>79</v>
      </c>
      <c r="AW194" s="11" t="s">
        <v>32</v>
      </c>
      <c r="AX194" s="11" t="s">
        <v>70</v>
      </c>
      <c r="AY194" s="195" t="s">
        <v>121</v>
      </c>
    </row>
    <row r="195" spans="2:65" s="11" customFormat="1" ht="11.25">
      <c r="B195" s="184"/>
      <c r="C195" s="185"/>
      <c r="D195" s="186" t="s">
        <v>130</v>
      </c>
      <c r="E195" s="187" t="s">
        <v>1</v>
      </c>
      <c r="F195" s="188" t="s">
        <v>310</v>
      </c>
      <c r="G195" s="185"/>
      <c r="H195" s="189">
        <v>453.8</v>
      </c>
      <c r="I195" s="190"/>
      <c r="J195" s="185"/>
      <c r="K195" s="185"/>
      <c r="L195" s="191"/>
      <c r="M195" s="192"/>
      <c r="N195" s="193"/>
      <c r="O195" s="193"/>
      <c r="P195" s="193"/>
      <c r="Q195" s="193"/>
      <c r="R195" s="193"/>
      <c r="S195" s="193"/>
      <c r="T195" s="194"/>
      <c r="AT195" s="195" t="s">
        <v>130</v>
      </c>
      <c r="AU195" s="195" t="s">
        <v>79</v>
      </c>
      <c r="AV195" s="11" t="s">
        <v>79</v>
      </c>
      <c r="AW195" s="11" t="s">
        <v>32</v>
      </c>
      <c r="AX195" s="11" t="s">
        <v>70</v>
      </c>
      <c r="AY195" s="195" t="s">
        <v>121</v>
      </c>
    </row>
    <row r="196" spans="2:65" s="12" customFormat="1" ht="11.25">
      <c r="B196" s="196"/>
      <c r="C196" s="197"/>
      <c r="D196" s="186" t="s">
        <v>130</v>
      </c>
      <c r="E196" s="198" t="s">
        <v>1</v>
      </c>
      <c r="F196" s="199" t="s">
        <v>132</v>
      </c>
      <c r="G196" s="197"/>
      <c r="H196" s="200">
        <v>1559.8</v>
      </c>
      <c r="I196" s="201"/>
      <c r="J196" s="197"/>
      <c r="K196" s="197"/>
      <c r="L196" s="202"/>
      <c r="M196" s="203"/>
      <c r="N196" s="204"/>
      <c r="O196" s="204"/>
      <c r="P196" s="204"/>
      <c r="Q196" s="204"/>
      <c r="R196" s="204"/>
      <c r="S196" s="204"/>
      <c r="T196" s="205"/>
      <c r="AT196" s="206" t="s">
        <v>130</v>
      </c>
      <c r="AU196" s="206" t="s">
        <v>79</v>
      </c>
      <c r="AV196" s="12" t="s">
        <v>85</v>
      </c>
      <c r="AW196" s="12" t="s">
        <v>32</v>
      </c>
      <c r="AX196" s="12" t="s">
        <v>75</v>
      </c>
      <c r="AY196" s="206" t="s">
        <v>121</v>
      </c>
    </row>
    <row r="197" spans="2:65" s="1" customFormat="1" ht="16.5" customHeight="1">
      <c r="B197" s="32"/>
      <c r="C197" s="172" t="s">
        <v>311</v>
      </c>
      <c r="D197" s="172" t="s">
        <v>124</v>
      </c>
      <c r="E197" s="173" t="s">
        <v>312</v>
      </c>
      <c r="F197" s="174" t="s">
        <v>313</v>
      </c>
      <c r="G197" s="175" t="s">
        <v>127</v>
      </c>
      <c r="H197" s="176">
        <v>7.2</v>
      </c>
      <c r="I197" s="177"/>
      <c r="J197" s="178">
        <f>ROUND(I197*H197,2)</f>
        <v>0</v>
      </c>
      <c r="K197" s="174" t="s">
        <v>1</v>
      </c>
      <c r="L197" s="36"/>
      <c r="M197" s="179" t="s">
        <v>1</v>
      </c>
      <c r="N197" s="180" t="s">
        <v>41</v>
      </c>
      <c r="O197" s="58"/>
      <c r="P197" s="181">
        <f>O197*H197</f>
        <v>0</v>
      </c>
      <c r="Q197" s="181">
        <v>0.20399999999999999</v>
      </c>
      <c r="R197" s="181">
        <f>Q197*H197</f>
        <v>1.4687999999999999</v>
      </c>
      <c r="S197" s="181">
        <v>0</v>
      </c>
      <c r="T197" s="182">
        <f>S197*H197</f>
        <v>0</v>
      </c>
      <c r="AR197" s="15" t="s">
        <v>85</v>
      </c>
      <c r="AT197" s="15" t="s">
        <v>124</v>
      </c>
      <c r="AU197" s="15" t="s">
        <v>79</v>
      </c>
      <c r="AY197" s="15" t="s">
        <v>121</v>
      </c>
      <c r="BE197" s="183">
        <f>IF(N197="základní",J197,0)</f>
        <v>0</v>
      </c>
      <c r="BF197" s="183">
        <f>IF(N197="snížená",J197,0)</f>
        <v>0</v>
      </c>
      <c r="BG197" s="183">
        <f>IF(N197="zákl. přenesená",J197,0)</f>
        <v>0</v>
      </c>
      <c r="BH197" s="183">
        <f>IF(N197="sníž. přenesená",J197,0)</f>
        <v>0</v>
      </c>
      <c r="BI197" s="183">
        <f>IF(N197="nulová",J197,0)</f>
        <v>0</v>
      </c>
      <c r="BJ197" s="15" t="s">
        <v>75</v>
      </c>
      <c r="BK197" s="183">
        <f>ROUND(I197*H197,2)</f>
        <v>0</v>
      </c>
      <c r="BL197" s="15" t="s">
        <v>85</v>
      </c>
      <c r="BM197" s="15" t="s">
        <v>314</v>
      </c>
    </row>
    <row r="198" spans="2:65" s="11" customFormat="1" ht="11.25">
      <c r="B198" s="184"/>
      <c r="C198" s="185"/>
      <c r="D198" s="186" t="s">
        <v>130</v>
      </c>
      <c r="E198" s="187" t="s">
        <v>1</v>
      </c>
      <c r="F198" s="188" t="s">
        <v>315</v>
      </c>
      <c r="G198" s="185"/>
      <c r="H198" s="189">
        <v>7.2</v>
      </c>
      <c r="I198" s="190"/>
      <c r="J198" s="185"/>
      <c r="K198" s="185"/>
      <c r="L198" s="191"/>
      <c r="M198" s="192"/>
      <c r="N198" s="193"/>
      <c r="O198" s="193"/>
      <c r="P198" s="193"/>
      <c r="Q198" s="193"/>
      <c r="R198" s="193"/>
      <c r="S198" s="193"/>
      <c r="T198" s="194"/>
      <c r="AT198" s="195" t="s">
        <v>130</v>
      </c>
      <c r="AU198" s="195" t="s">
        <v>79</v>
      </c>
      <c r="AV198" s="11" t="s">
        <v>79</v>
      </c>
      <c r="AW198" s="11" t="s">
        <v>32</v>
      </c>
      <c r="AX198" s="11" t="s">
        <v>70</v>
      </c>
      <c r="AY198" s="195" t="s">
        <v>121</v>
      </c>
    </row>
    <row r="199" spans="2:65" s="12" customFormat="1" ht="11.25">
      <c r="B199" s="196"/>
      <c r="C199" s="197"/>
      <c r="D199" s="186" t="s">
        <v>130</v>
      </c>
      <c r="E199" s="198" t="s">
        <v>1</v>
      </c>
      <c r="F199" s="199" t="s">
        <v>132</v>
      </c>
      <c r="G199" s="197"/>
      <c r="H199" s="200">
        <v>7.2</v>
      </c>
      <c r="I199" s="201"/>
      <c r="J199" s="197"/>
      <c r="K199" s="197"/>
      <c r="L199" s="202"/>
      <c r="M199" s="203"/>
      <c r="N199" s="204"/>
      <c r="O199" s="204"/>
      <c r="P199" s="204"/>
      <c r="Q199" s="204"/>
      <c r="R199" s="204"/>
      <c r="S199" s="204"/>
      <c r="T199" s="205"/>
      <c r="AT199" s="206" t="s">
        <v>130</v>
      </c>
      <c r="AU199" s="206" t="s">
        <v>79</v>
      </c>
      <c r="AV199" s="12" t="s">
        <v>85</v>
      </c>
      <c r="AW199" s="12" t="s">
        <v>32</v>
      </c>
      <c r="AX199" s="12" t="s">
        <v>75</v>
      </c>
      <c r="AY199" s="206" t="s">
        <v>121</v>
      </c>
    </row>
    <row r="200" spans="2:65" s="1" customFormat="1" ht="16.5" customHeight="1">
      <c r="B200" s="32"/>
      <c r="C200" s="172" t="s">
        <v>316</v>
      </c>
      <c r="D200" s="172" t="s">
        <v>124</v>
      </c>
      <c r="E200" s="173" t="s">
        <v>317</v>
      </c>
      <c r="F200" s="174" t="s">
        <v>318</v>
      </c>
      <c r="G200" s="175" t="s">
        <v>127</v>
      </c>
      <c r="H200" s="176">
        <v>1559.8</v>
      </c>
      <c r="I200" s="177"/>
      <c r="J200" s="178">
        <f>ROUND(I200*H200,2)</f>
        <v>0</v>
      </c>
      <c r="K200" s="174" t="s">
        <v>128</v>
      </c>
      <c r="L200" s="36"/>
      <c r="M200" s="179" t="s">
        <v>1</v>
      </c>
      <c r="N200" s="180" t="s">
        <v>41</v>
      </c>
      <c r="O200" s="58"/>
      <c r="P200" s="181">
        <f>O200*H200</f>
        <v>0</v>
      </c>
      <c r="Q200" s="181">
        <v>0</v>
      </c>
      <c r="R200" s="181">
        <f>Q200*H200</f>
        <v>0</v>
      </c>
      <c r="S200" s="181">
        <v>0</v>
      </c>
      <c r="T200" s="182">
        <f>S200*H200</f>
        <v>0</v>
      </c>
      <c r="AR200" s="15" t="s">
        <v>85</v>
      </c>
      <c r="AT200" s="15" t="s">
        <v>124</v>
      </c>
      <c r="AU200" s="15" t="s">
        <v>79</v>
      </c>
      <c r="AY200" s="15" t="s">
        <v>121</v>
      </c>
      <c r="BE200" s="183">
        <f>IF(N200="základní",J200,0)</f>
        <v>0</v>
      </c>
      <c r="BF200" s="183">
        <f>IF(N200="snížená",J200,0)</f>
        <v>0</v>
      </c>
      <c r="BG200" s="183">
        <f>IF(N200="zákl. přenesená",J200,0)</f>
        <v>0</v>
      </c>
      <c r="BH200" s="183">
        <f>IF(N200="sníž. přenesená",J200,0)</f>
        <v>0</v>
      </c>
      <c r="BI200" s="183">
        <f>IF(N200="nulová",J200,0)</f>
        <v>0</v>
      </c>
      <c r="BJ200" s="15" t="s">
        <v>75</v>
      </c>
      <c r="BK200" s="183">
        <f>ROUND(I200*H200,2)</f>
        <v>0</v>
      </c>
      <c r="BL200" s="15" t="s">
        <v>85</v>
      </c>
      <c r="BM200" s="15" t="s">
        <v>319</v>
      </c>
    </row>
    <row r="201" spans="2:65" s="11" customFormat="1" ht="11.25">
      <c r="B201" s="184"/>
      <c r="C201" s="185"/>
      <c r="D201" s="186" t="s">
        <v>130</v>
      </c>
      <c r="E201" s="187" t="s">
        <v>1</v>
      </c>
      <c r="F201" s="188" t="s">
        <v>320</v>
      </c>
      <c r="G201" s="185"/>
      <c r="H201" s="189">
        <v>1559.8</v>
      </c>
      <c r="I201" s="190"/>
      <c r="J201" s="185"/>
      <c r="K201" s="185"/>
      <c r="L201" s="191"/>
      <c r="M201" s="192"/>
      <c r="N201" s="193"/>
      <c r="O201" s="193"/>
      <c r="P201" s="193"/>
      <c r="Q201" s="193"/>
      <c r="R201" s="193"/>
      <c r="S201" s="193"/>
      <c r="T201" s="194"/>
      <c r="AT201" s="195" t="s">
        <v>130</v>
      </c>
      <c r="AU201" s="195" t="s">
        <v>79</v>
      </c>
      <c r="AV201" s="11" t="s">
        <v>79</v>
      </c>
      <c r="AW201" s="11" t="s">
        <v>32</v>
      </c>
      <c r="AX201" s="11" t="s">
        <v>70</v>
      </c>
      <c r="AY201" s="195" t="s">
        <v>121</v>
      </c>
    </row>
    <row r="202" spans="2:65" s="12" customFormat="1" ht="11.25">
      <c r="B202" s="196"/>
      <c r="C202" s="197"/>
      <c r="D202" s="186" t="s">
        <v>130</v>
      </c>
      <c r="E202" s="198" t="s">
        <v>1</v>
      </c>
      <c r="F202" s="199" t="s">
        <v>132</v>
      </c>
      <c r="G202" s="197"/>
      <c r="H202" s="200">
        <v>1559.8</v>
      </c>
      <c r="I202" s="201"/>
      <c r="J202" s="197"/>
      <c r="K202" s="197"/>
      <c r="L202" s="202"/>
      <c r="M202" s="203"/>
      <c r="N202" s="204"/>
      <c r="O202" s="204"/>
      <c r="P202" s="204"/>
      <c r="Q202" s="204"/>
      <c r="R202" s="204"/>
      <c r="S202" s="204"/>
      <c r="T202" s="205"/>
      <c r="AT202" s="206" t="s">
        <v>130</v>
      </c>
      <c r="AU202" s="206" t="s">
        <v>79</v>
      </c>
      <c r="AV202" s="12" t="s">
        <v>85</v>
      </c>
      <c r="AW202" s="12" t="s">
        <v>32</v>
      </c>
      <c r="AX202" s="12" t="s">
        <v>75</v>
      </c>
      <c r="AY202" s="206" t="s">
        <v>121</v>
      </c>
    </row>
    <row r="203" spans="2:65" s="1" customFormat="1" ht="16.5" customHeight="1">
      <c r="B203" s="32"/>
      <c r="C203" s="172" t="s">
        <v>227</v>
      </c>
      <c r="D203" s="172" t="s">
        <v>124</v>
      </c>
      <c r="E203" s="173" t="s">
        <v>321</v>
      </c>
      <c r="F203" s="174" t="s">
        <v>322</v>
      </c>
      <c r="G203" s="175" t="s">
        <v>127</v>
      </c>
      <c r="H203" s="176">
        <v>1559.8</v>
      </c>
      <c r="I203" s="177"/>
      <c r="J203" s="178">
        <f>ROUND(I203*H203,2)</f>
        <v>0</v>
      </c>
      <c r="K203" s="174" t="s">
        <v>128</v>
      </c>
      <c r="L203" s="36"/>
      <c r="M203" s="179" t="s">
        <v>1</v>
      </c>
      <c r="N203" s="180" t="s">
        <v>41</v>
      </c>
      <c r="O203" s="58"/>
      <c r="P203" s="181">
        <f>O203*H203</f>
        <v>0</v>
      </c>
      <c r="Q203" s="181">
        <v>0</v>
      </c>
      <c r="R203" s="181">
        <f>Q203*H203</f>
        <v>0</v>
      </c>
      <c r="S203" s="181">
        <v>0</v>
      </c>
      <c r="T203" s="182">
        <f>S203*H203</f>
        <v>0</v>
      </c>
      <c r="AR203" s="15" t="s">
        <v>85</v>
      </c>
      <c r="AT203" s="15" t="s">
        <v>124</v>
      </c>
      <c r="AU203" s="15" t="s">
        <v>79</v>
      </c>
      <c r="AY203" s="15" t="s">
        <v>121</v>
      </c>
      <c r="BE203" s="183">
        <f>IF(N203="základní",J203,0)</f>
        <v>0</v>
      </c>
      <c r="BF203" s="183">
        <f>IF(N203="snížená",J203,0)</f>
        <v>0</v>
      </c>
      <c r="BG203" s="183">
        <f>IF(N203="zákl. přenesená",J203,0)</f>
        <v>0</v>
      </c>
      <c r="BH203" s="183">
        <f>IF(N203="sníž. přenesená",J203,0)</f>
        <v>0</v>
      </c>
      <c r="BI203" s="183">
        <f>IF(N203="nulová",J203,0)</f>
        <v>0</v>
      </c>
      <c r="BJ203" s="15" t="s">
        <v>75</v>
      </c>
      <c r="BK203" s="183">
        <f>ROUND(I203*H203,2)</f>
        <v>0</v>
      </c>
      <c r="BL203" s="15" t="s">
        <v>85</v>
      </c>
      <c r="BM203" s="15" t="s">
        <v>323</v>
      </c>
    </row>
    <row r="204" spans="2:65" s="11" customFormat="1" ht="11.25">
      <c r="B204" s="184"/>
      <c r="C204" s="185"/>
      <c r="D204" s="186" t="s">
        <v>130</v>
      </c>
      <c r="E204" s="187" t="s">
        <v>1</v>
      </c>
      <c r="F204" s="188" t="s">
        <v>324</v>
      </c>
      <c r="G204" s="185"/>
      <c r="H204" s="189">
        <v>1106</v>
      </c>
      <c r="I204" s="190"/>
      <c r="J204" s="185"/>
      <c r="K204" s="185"/>
      <c r="L204" s="191"/>
      <c r="M204" s="192"/>
      <c r="N204" s="193"/>
      <c r="O204" s="193"/>
      <c r="P204" s="193"/>
      <c r="Q204" s="193"/>
      <c r="R204" s="193"/>
      <c r="S204" s="193"/>
      <c r="T204" s="194"/>
      <c r="AT204" s="195" t="s">
        <v>130</v>
      </c>
      <c r="AU204" s="195" t="s">
        <v>79</v>
      </c>
      <c r="AV204" s="11" t="s">
        <v>79</v>
      </c>
      <c r="AW204" s="11" t="s">
        <v>32</v>
      </c>
      <c r="AX204" s="11" t="s">
        <v>70</v>
      </c>
      <c r="AY204" s="195" t="s">
        <v>121</v>
      </c>
    </row>
    <row r="205" spans="2:65" s="11" customFormat="1" ht="11.25">
      <c r="B205" s="184"/>
      <c r="C205" s="185"/>
      <c r="D205" s="186" t="s">
        <v>130</v>
      </c>
      <c r="E205" s="187" t="s">
        <v>1</v>
      </c>
      <c r="F205" s="188" t="s">
        <v>325</v>
      </c>
      <c r="G205" s="185"/>
      <c r="H205" s="189">
        <v>453.8</v>
      </c>
      <c r="I205" s="190"/>
      <c r="J205" s="185"/>
      <c r="K205" s="185"/>
      <c r="L205" s="191"/>
      <c r="M205" s="192"/>
      <c r="N205" s="193"/>
      <c r="O205" s="193"/>
      <c r="P205" s="193"/>
      <c r="Q205" s="193"/>
      <c r="R205" s="193"/>
      <c r="S205" s="193"/>
      <c r="T205" s="194"/>
      <c r="AT205" s="195" t="s">
        <v>130</v>
      </c>
      <c r="AU205" s="195" t="s">
        <v>79</v>
      </c>
      <c r="AV205" s="11" t="s">
        <v>79</v>
      </c>
      <c r="AW205" s="11" t="s">
        <v>32</v>
      </c>
      <c r="AX205" s="11" t="s">
        <v>70</v>
      </c>
      <c r="AY205" s="195" t="s">
        <v>121</v>
      </c>
    </row>
    <row r="206" spans="2:65" s="12" customFormat="1" ht="11.25">
      <c r="B206" s="196"/>
      <c r="C206" s="197"/>
      <c r="D206" s="186" t="s">
        <v>130</v>
      </c>
      <c r="E206" s="198" t="s">
        <v>1</v>
      </c>
      <c r="F206" s="199" t="s">
        <v>132</v>
      </c>
      <c r="G206" s="197"/>
      <c r="H206" s="200">
        <v>1559.8</v>
      </c>
      <c r="I206" s="201"/>
      <c r="J206" s="197"/>
      <c r="K206" s="197"/>
      <c r="L206" s="202"/>
      <c r="M206" s="203"/>
      <c r="N206" s="204"/>
      <c r="O206" s="204"/>
      <c r="P206" s="204"/>
      <c r="Q206" s="204"/>
      <c r="R206" s="204"/>
      <c r="S206" s="204"/>
      <c r="T206" s="205"/>
      <c r="AT206" s="206" t="s">
        <v>130</v>
      </c>
      <c r="AU206" s="206" t="s">
        <v>79</v>
      </c>
      <c r="AV206" s="12" t="s">
        <v>85</v>
      </c>
      <c r="AW206" s="12" t="s">
        <v>32</v>
      </c>
      <c r="AX206" s="12" t="s">
        <v>75</v>
      </c>
      <c r="AY206" s="206" t="s">
        <v>121</v>
      </c>
    </row>
    <row r="207" spans="2:65" s="1" customFormat="1" ht="16.5" customHeight="1">
      <c r="B207" s="32"/>
      <c r="C207" s="172" t="s">
        <v>7</v>
      </c>
      <c r="D207" s="172" t="s">
        <v>124</v>
      </c>
      <c r="E207" s="173" t="s">
        <v>326</v>
      </c>
      <c r="F207" s="174" t="s">
        <v>327</v>
      </c>
      <c r="G207" s="175" t="s">
        <v>127</v>
      </c>
      <c r="H207" s="176">
        <v>36.200000000000003</v>
      </c>
      <c r="I207" s="177"/>
      <c r="J207" s="178">
        <f>ROUND(I207*H207,2)</f>
        <v>0</v>
      </c>
      <c r="K207" s="174" t="s">
        <v>128</v>
      </c>
      <c r="L207" s="36"/>
      <c r="M207" s="179" t="s">
        <v>1</v>
      </c>
      <c r="N207" s="180" t="s">
        <v>41</v>
      </c>
      <c r="O207" s="58"/>
      <c r="P207" s="181">
        <f>O207*H207</f>
        <v>0</v>
      </c>
      <c r="Q207" s="181">
        <v>8.4250000000000005E-2</v>
      </c>
      <c r="R207" s="181">
        <f>Q207*H207</f>
        <v>3.0498500000000006</v>
      </c>
      <c r="S207" s="181">
        <v>0</v>
      </c>
      <c r="T207" s="182">
        <f>S207*H207</f>
        <v>0</v>
      </c>
      <c r="AR207" s="15" t="s">
        <v>85</v>
      </c>
      <c r="AT207" s="15" t="s">
        <v>124</v>
      </c>
      <c r="AU207" s="15" t="s">
        <v>79</v>
      </c>
      <c r="AY207" s="15" t="s">
        <v>121</v>
      </c>
      <c r="BE207" s="183">
        <f>IF(N207="základní",J207,0)</f>
        <v>0</v>
      </c>
      <c r="BF207" s="183">
        <f>IF(N207="snížená",J207,0)</f>
        <v>0</v>
      </c>
      <c r="BG207" s="183">
        <f>IF(N207="zákl. přenesená",J207,0)</f>
        <v>0</v>
      </c>
      <c r="BH207" s="183">
        <f>IF(N207="sníž. přenesená",J207,0)</f>
        <v>0</v>
      </c>
      <c r="BI207" s="183">
        <f>IF(N207="nulová",J207,0)</f>
        <v>0</v>
      </c>
      <c r="BJ207" s="15" t="s">
        <v>75</v>
      </c>
      <c r="BK207" s="183">
        <f>ROUND(I207*H207,2)</f>
        <v>0</v>
      </c>
      <c r="BL207" s="15" t="s">
        <v>85</v>
      </c>
      <c r="BM207" s="15" t="s">
        <v>328</v>
      </c>
    </row>
    <row r="208" spans="2:65" s="11" customFormat="1" ht="11.25">
      <c r="B208" s="184"/>
      <c r="C208" s="185"/>
      <c r="D208" s="186" t="s">
        <v>130</v>
      </c>
      <c r="E208" s="187" t="s">
        <v>1</v>
      </c>
      <c r="F208" s="188" t="s">
        <v>329</v>
      </c>
      <c r="G208" s="185"/>
      <c r="H208" s="189">
        <v>0</v>
      </c>
      <c r="I208" s="190"/>
      <c r="J208" s="185"/>
      <c r="K208" s="185"/>
      <c r="L208" s="191"/>
      <c r="M208" s="192"/>
      <c r="N208" s="193"/>
      <c r="O208" s="193"/>
      <c r="P208" s="193"/>
      <c r="Q208" s="193"/>
      <c r="R208" s="193"/>
      <c r="S208" s="193"/>
      <c r="T208" s="194"/>
      <c r="AT208" s="195" t="s">
        <v>130</v>
      </c>
      <c r="AU208" s="195" t="s">
        <v>79</v>
      </c>
      <c r="AV208" s="11" t="s">
        <v>79</v>
      </c>
      <c r="AW208" s="11" t="s">
        <v>32</v>
      </c>
      <c r="AX208" s="11" t="s">
        <v>70</v>
      </c>
      <c r="AY208" s="195" t="s">
        <v>121</v>
      </c>
    </row>
    <row r="209" spans="2:65" s="11" customFormat="1" ht="11.25">
      <c r="B209" s="184"/>
      <c r="C209" s="185"/>
      <c r="D209" s="186" t="s">
        <v>130</v>
      </c>
      <c r="E209" s="187" t="s">
        <v>1</v>
      </c>
      <c r="F209" s="188" t="s">
        <v>330</v>
      </c>
      <c r="G209" s="185"/>
      <c r="H209" s="189">
        <v>36.200000000000003</v>
      </c>
      <c r="I209" s="190"/>
      <c r="J209" s="185"/>
      <c r="K209" s="185"/>
      <c r="L209" s="191"/>
      <c r="M209" s="192"/>
      <c r="N209" s="193"/>
      <c r="O209" s="193"/>
      <c r="P209" s="193"/>
      <c r="Q209" s="193"/>
      <c r="R209" s="193"/>
      <c r="S209" s="193"/>
      <c r="T209" s="194"/>
      <c r="AT209" s="195" t="s">
        <v>130</v>
      </c>
      <c r="AU209" s="195" t="s">
        <v>79</v>
      </c>
      <c r="AV209" s="11" t="s">
        <v>79</v>
      </c>
      <c r="AW209" s="11" t="s">
        <v>32</v>
      </c>
      <c r="AX209" s="11" t="s">
        <v>70</v>
      </c>
      <c r="AY209" s="195" t="s">
        <v>121</v>
      </c>
    </row>
    <row r="210" spans="2:65" s="12" customFormat="1" ht="11.25">
      <c r="B210" s="196"/>
      <c r="C210" s="197"/>
      <c r="D210" s="186" t="s">
        <v>130</v>
      </c>
      <c r="E210" s="198" t="s">
        <v>1</v>
      </c>
      <c r="F210" s="199" t="s">
        <v>132</v>
      </c>
      <c r="G210" s="197"/>
      <c r="H210" s="200">
        <v>36.200000000000003</v>
      </c>
      <c r="I210" s="201"/>
      <c r="J210" s="197"/>
      <c r="K210" s="197"/>
      <c r="L210" s="202"/>
      <c r="M210" s="203"/>
      <c r="N210" s="204"/>
      <c r="O210" s="204"/>
      <c r="P210" s="204"/>
      <c r="Q210" s="204"/>
      <c r="R210" s="204"/>
      <c r="S210" s="204"/>
      <c r="T210" s="205"/>
      <c r="AT210" s="206" t="s">
        <v>130</v>
      </c>
      <c r="AU210" s="206" t="s">
        <v>79</v>
      </c>
      <c r="AV210" s="12" t="s">
        <v>85</v>
      </c>
      <c r="AW210" s="12" t="s">
        <v>32</v>
      </c>
      <c r="AX210" s="12" t="s">
        <v>75</v>
      </c>
      <c r="AY210" s="206" t="s">
        <v>121</v>
      </c>
    </row>
    <row r="211" spans="2:65" s="1" customFormat="1" ht="16.5" customHeight="1">
      <c r="B211" s="32"/>
      <c r="C211" s="217" t="s">
        <v>331</v>
      </c>
      <c r="D211" s="217" t="s">
        <v>223</v>
      </c>
      <c r="E211" s="218" t="s">
        <v>332</v>
      </c>
      <c r="F211" s="219" t="s">
        <v>333</v>
      </c>
      <c r="G211" s="220" t="s">
        <v>127</v>
      </c>
      <c r="H211" s="221">
        <v>38.01</v>
      </c>
      <c r="I211" s="222"/>
      <c r="J211" s="223">
        <f>ROUND(I211*H211,2)</f>
        <v>0</v>
      </c>
      <c r="K211" s="219" t="s">
        <v>128</v>
      </c>
      <c r="L211" s="224"/>
      <c r="M211" s="225" t="s">
        <v>1</v>
      </c>
      <c r="N211" s="226" t="s">
        <v>41</v>
      </c>
      <c r="O211" s="58"/>
      <c r="P211" s="181">
        <f>O211*H211</f>
        <v>0</v>
      </c>
      <c r="Q211" s="181">
        <v>0.13</v>
      </c>
      <c r="R211" s="181">
        <f>Q211*H211</f>
        <v>4.9413</v>
      </c>
      <c r="S211" s="181">
        <v>0</v>
      </c>
      <c r="T211" s="182">
        <f>S211*H211</f>
        <v>0</v>
      </c>
      <c r="AR211" s="15" t="s">
        <v>227</v>
      </c>
      <c r="AT211" s="15" t="s">
        <v>223</v>
      </c>
      <c r="AU211" s="15" t="s">
        <v>79</v>
      </c>
      <c r="AY211" s="15" t="s">
        <v>121</v>
      </c>
      <c r="BE211" s="183">
        <f>IF(N211="základní",J211,0)</f>
        <v>0</v>
      </c>
      <c r="BF211" s="183">
        <f>IF(N211="snížená",J211,0)</f>
        <v>0</v>
      </c>
      <c r="BG211" s="183">
        <f>IF(N211="zákl. přenesená",J211,0)</f>
        <v>0</v>
      </c>
      <c r="BH211" s="183">
        <f>IF(N211="sníž. přenesená",J211,0)</f>
        <v>0</v>
      </c>
      <c r="BI211" s="183">
        <f>IF(N211="nulová",J211,0)</f>
        <v>0</v>
      </c>
      <c r="BJ211" s="15" t="s">
        <v>75</v>
      </c>
      <c r="BK211" s="183">
        <f>ROUND(I211*H211,2)</f>
        <v>0</v>
      </c>
      <c r="BL211" s="15" t="s">
        <v>85</v>
      </c>
      <c r="BM211" s="15" t="s">
        <v>334</v>
      </c>
    </row>
    <row r="212" spans="2:65" s="11" customFormat="1" ht="11.25">
      <c r="B212" s="184"/>
      <c r="C212" s="185"/>
      <c r="D212" s="186" t="s">
        <v>130</v>
      </c>
      <c r="E212" s="187" t="s">
        <v>1</v>
      </c>
      <c r="F212" s="188" t="s">
        <v>335</v>
      </c>
      <c r="G212" s="185"/>
      <c r="H212" s="189">
        <v>38.01</v>
      </c>
      <c r="I212" s="190"/>
      <c r="J212" s="185"/>
      <c r="K212" s="185"/>
      <c r="L212" s="191"/>
      <c r="M212" s="192"/>
      <c r="N212" s="193"/>
      <c r="O212" s="193"/>
      <c r="P212" s="193"/>
      <c r="Q212" s="193"/>
      <c r="R212" s="193"/>
      <c r="S212" s="193"/>
      <c r="T212" s="194"/>
      <c r="AT212" s="195" t="s">
        <v>130</v>
      </c>
      <c r="AU212" s="195" t="s">
        <v>79</v>
      </c>
      <c r="AV212" s="11" t="s">
        <v>79</v>
      </c>
      <c r="AW212" s="11" t="s">
        <v>32</v>
      </c>
      <c r="AX212" s="11" t="s">
        <v>70</v>
      </c>
      <c r="AY212" s="195" t="s">
        <v>121</v>
      </c>
    </row>
    <row r="213" spans="2:65" s="12" customFormat="1" ht="11.25">
      <c r="B213" s="196"/>
      <c r="C213" s="197"/>
      <c r="D213" s="186" t="s">
        <v>130</v>
      </c>
      <c r="E213" s="198" t="s">
        <v>1</v>
      </c>
      <c r="F213" s="199" t="s">
        <v>132</v>
      </c>
      <c r="G213" s="197"/>
      <c r="H213" s="200">
        <v>38.01</v>
      </c>
      <c r="I213" s="201"/>
      <c r="J213" s="197"/>
      <c r="K213" s="197"/>
      <c r="L213" s="202"/>
      <c r="M213" s="203"/>
      <c r="N213" s="204"/>
      <c r="O213" s="204"/>
      <c r="P213" s="204"/>
      <c r="Q213" s="204"/>
      <c r="R213" s="204"/>
      <c r="S213" s="204"/>
      <c r="T213" s="205"/>
      <c r="AT213" s="206" t="s">
        <v>130</v>
      </c>
      <c r="AU213" s="206" t="s">
        <v>79</v>
      </c>
      <c r="AV213" s="12" t="s">
        <v>85</v>
      </c>
      <c r="AW213" s="12" t="s">
        <v>32</v>
      </c>
      <c r="AX213" s="12" t="s">
        <v>75</v>
      </c>
      <c r="AY213" s="206" t="s">
        <v>121</v>
      </c>
    </row>
    <row r="214" spans="2:65" s="1" customFormat="1" ht="16.5" customHeight="1">
      <c r="B214" s="32"/>
      <c r="C214" s="172" t="s">
        <v>336</v>
      </c>
      <c r="D214" s="172" t="s">
        <v>124</v>
      </c>
      <c r="E214" s="173" t="s">
        <v>337</v>
      </c>
      <c r="F214" s="174" t="s">
        <v>338</v>
      </c>
      <c r="G214" s="175" t="s">
        <v>127</v>
      </c>
      <c r="H214" s="176">
        <v>156.19999999999999</v>
      </c>
      <c r="I214" s="177"/>
      <c r="J214" s="178">
        <f>ROUND(I214*H214,2)</f>
        <v>0</v>
      </c>
      <c r="K214" s="174" t="s">
        <v>128</v>
      </c>
      <c r="L214" s="36"/>
      <c r="M214" s="179" t="s">
        <v>1</v>
      </c>
      <c r="N214" s="180" t="s">
        <v>41</v>
      </c>
      <c r="O214" s="58"/>
      <c r="P214" s="181">
        <f>O214*H214</f>
        <v>0</v>
      </c>
      <c r="Q214" s="181">
        <v>8.5650000000000004E-2</v>
      </c>
      <c r="R214" s="181">
        <f>Q214*H214</f>
        <v>13.37853</v>
      </c>
      <c r="S214" s="181">
        <v>0</v>
      </c>
      <c r="T214" s="182">
        <f>S214*H214</f>
        <v>0</v>
      </c>
      <c r="AR214" s="15" t="s">
        <v>85</v>
      </c>
      <c r="AT214" s="15" t="s">
        <v>124</v>
      </c>
      <c r="AU214" s="15" t="s">
        <v>79</v>
      </c>
      <c r="AY214" s="15" t="s">
        <v>121</v>
      </c>
      <c r="BE214" s="183">
        <f>IF(N214="základní",J214,0)</f>
        <v>0</v>
      </c>
      <c r="BF214" s="183">
        <f>IF(N214="snížená",J214,0)</f>
        <v>0</v>
      </c>
      <c r="BG214" s="183">
        <f>IF(N214="zákl. přenesená",J214,0)</f>
        <v>0</v>
      </c>
      <c r="BH214" s="183">
        <f>IF(N214="sníž. přenesená",J214,0)</f>
        <v>0</v>
      </c>
      <c r="BI214" s="183">
        <f>IF(N214="nulová",J214,0)</f>
        <v>0</v>
      </c>
      <c r="BJ214" s="15" t="s">
        <v>75</v>
      </c>
      <c r="BK214" s="183">
        <f>ROUND(I214*H214,2)</f>
        <v>0</v>
      </c>
      <c r="BL214" s="15" t="s">
        <v>85</v>
      </c>
      <c r="BM214" s="15" t="s">
        <v>339</v>
      </c>
    </row>
    <row r="215" spans="2:65" s="11" customFormat="1" ht="11.25">
      <c r="B215" s="184"/>
      <c r="C215" s="185"/>
      <c r="D215" s="186" t="s">
        <v>130</v>
      </c>
      <c r="E215" s="187" t="s">
        <v>1</v>
      </c>
      <c r="F215" s="188" t="s">
        <v>340</v>
      </c>
      <c r="G215" s="185"/>
      <c r="H215" s="189">
        <v>156.19999999999999</v>
      </c>
      <c r="I215" s="190"/>
      <c r="J215" s="185"/>
      <c r="K215" s="185"/>
      <c r="L215" s="191"/>
      <c r="M215" s="192"/>
      <c r="N215" s="193"/>
      <c r="O215" s="193"/>
      <c r="P215" s="193"/>
      <c r="Q215" s="193"/>
      <c r="R215" s="193"/>
      <c r="S215" s="193"/>
      <c r="T215" s="194"/>
      <c r="AT215" s="195" t="s">
        <v>130</v>
      </c>
      <c r="AU215" s="195" t="s">
        <v>79</v>
      </c>
      <c r="AV215" s="11" t="s">
        <v>79</v>
      </c>
      <c r="AW215" s="11" t="s">
        <v>32</v>
      </c>
      <c r="AX215" s="11" t="s">
        <v>70</v>
      </c>
      <c r="AY215" s="195" t="s">
        <v>121</v>
      </c>
    </row>
    <row r="216" spans="2:65" s="12" customFormat="1" ht="11.25">
      <c r="B216" s="196"/>
      <c r="C216" s="197"/>
      <c r="D216" s="186" t="s">
        <v>130</v>
      </c>
      <c r="E216" s="198" t="s">
        <v>1</v>
      </c>
      <c r="F216" s="199" t="s">
        <v>132</v>
      </c>
      <c r="G216" s="197"/>
      <c r="H216" s="200">
        <v>156.19999999999999</v>
      </c>
      <c r="I216" s="201"/>
      <c r="J216" s="197"/>
      <c r="K216" s="197"/>
      <c r="L216" s="202"/>
      <c r="M216" s="203"/>
      <c r="N216" s="204"/>
      <c r="O216" s="204"/>
      <c r="P216" s="204"/>
      <c r="Q216" s="204"/>
      <c r="R216" s="204"/>
      <c r="S216" s="204"/>
      <c r="T216" s="205"/>
      <c r="AT216" s="206" t="s">
        <v>130</v>
      </c>
      <c r="AU216" s="206" t="s">
        <v>79</v>
      </c>
      <c r="AV216" s="12" t="s">
        <v>85</v>
      </c>
      <c r="AW216" s="12" t="s">
        <v>32</v>
      </c>
      <c r="AX216" s="12" t="s">
        <v>75</v>
      </c>
      <c r="AY216" s="206" t="s">
        <v>121</v>
      </c>
    </row>
    <row r="217" spans="2:65" s="1" customFormat="1" ht="16.5" customHeight="1">
      <c r="B217" s="32"/>
      <c r="C217" s="217" t="s">
        <v>341</v>
      </c>
      <c r="D217" s="217" t="s">
        <v>223</v>
      </c>
      <c r="E217" s="218" t="s">
        <v>342</v>
      </c>
      <c r="F217" s="219" t="s">
        <v>343</v>
      </c>
      <c r="G217" s="220" t="s">
        <v>127</v>
      </c>
      <c r="H217" s="221">
        <v>164.01</v>
      </c>
      <c r="I217" s="222"/>
      <c r="J217" s="223">
        <f>ROUND(I217*H217,2)</f>
        <v>0</v>
      </c>
      <c r="K217" s="219" t="s">
        <v>128</v>
      </c>
      <c r="L217" s="224"/>
      <c r="M217" s="225" t="s">
        <v>1</v>
      </c>
      <c r="N217" s="226" t="s">
        <v>41</v>
      </c>
      <c r="O217" s="58"/>
      <c r="P217" s="181">
        <f>O217*H217</f>
        <v>0</v>
      </c>
      <c r="Q217" s="181">
        <v>0.17599999999999999</v>
      </c>
      <c r="R217" s="181">
        <f>Q217*H217</f>
        <v>28.865759999999998</v>
      </c>
      <c r="S217" s="181">
        <v>0</v>
      </c>
      <c r="T217" s="182">
        <f>S217*H217</f>
        <v>0</v>
      </c>
      <c r="AR217" s="15" t="s">
        <v>227</v>
      </c>
      <c r="AT217" s="15" t="s">
        <v>223</v>
      </c>
      <c r="AU217" s="15" t="s">
        <v>79</v>
      </c>
      <c r="AY217" s="15" t="s">
        <v>121</v>
      </c>
      <c r="BE217" s="183">
        <f>IF(N217="základní",J217,0)</f>
        <v>0</v>
      </c>
      <c r="BF217" s="183">
        <f>IF(N217="snížená",J217,0)</f>
        <v>0</v>
      </c>
      <c r="BG217" s="183">
        <f>IF(N217="zákl. přenesená",J217,0)</f>
        <v>0</v>
      </c>
      <c r="BH217" s="183">
        <f>IF(N217="sníž. přenesená",J217,0)</f>
        <v>0</v>
      </c>
      <c r="BI217" s="183">
        <f>IF(N217="nulová",J217,0)</f>
        <v>0</v>
      </c>
      <c r="BJ217" s="15" t="s">
        <v>75</v>
      </c>
      <c r="BK217" s="183">
        <f>ROUND(I217*H217,2)</f>
        <v>0</v>
      </c>
      <c r="BL217" s="15" t="s">
        <v>85</v>
      </c>
      <c r="BM217" s="15" t="s">
        <v>344</v>
      </c>
    </row>
    <row r="218" spans="2:65" s="11" customFormat="1" ht="11.25">
      <c r="B218" s="184"/>
      <c r="C218" s="185"/>
      <c r="D218" s="186" t="s">
        <v>130</v>
      </c>
      <c r="E218" s="187" t="s">
        <v>1</v>
      </c>
      <c r="F218" s="188" t="s">
        <v>345</v>
      </c>
      <c r="G218" s="185"/>
      <c r="H218" s="189">
        <v>164.01</v>
      </c>
      <c r="I218" s="190"/>
      <c r="J218" s="185"/>
      <c r="K218" s="185"/>
      <c r="L218" s="191"/>
      <c r="M218" s="192"/>
      <c r="N218" s="193"/>
      <c r="O218" s="193"/>
      <c r="P218" s="193"/>
      <c r="Q218" s="193"/>
      <c r="R218" s="193"/>
      <c r="S218" s="193"/>
      <c r="T218" s="194"/>
      <c r="AT218" s="195" t="s">
        <v>130</v>
      </c>
      <c r="AU218" s="195" t="s">
        <v>79</v>
      </c>
      <c r="AV218" s="11" t="s">
        <v>79</v>
      </c>
      <c r="AW218" s="11" t="s">
        <v>32</v>
      </c>
      <c r="AX218" s="11" t="s">
        <v>70</v>
      </c>
      <c r="AY218" s="195" t="s">
        <v>121</v>
      </c>
    </row>
    <row r="219" spans="2:65" s="12" customFormat="1" ht="11.25">
      <c r="B219" s="196"/>
      <c r="C219" s="197"/>
      <c r="D219" s="186" t="s">
        <v>130</v>
      </c>
      <c r="E219" s="198" t="s">
        <v>1</v>
      </c>
      <c r="F219" s="199" t="s">
        <v>132</v>
      </c>
      <c r="G219" s="197"/>
      <c r="H219" s="200">
        <v>164.01</v>
      </c>
      <c r="I219" s="201"/>
      <c r="J219" s="197"/>
      <c r="K219" s="197"/>
      <c r="L219" s="202"/>
      <c r="M219" s="203"/>
      <c r="N219" s="204"/>
      <c r="O219" s="204"/>
      <c r="P219" s="204"/>
      <c r="Q219" s="204"/>
      <c r="R219" s="204"/>
      <c r="S219" s="204"/>
      <c r="T219" s="205"/>
      <c r="AT219" s="206" t="s">
        <v>130</v>
      </c>
      <c r="AU219" s="206" t="s">
        <v>79</v>
      </c>
      <c r="AV219" s="12" t="s">
        <v>85</v>
      </c>
      <c r="AW219" s="12" t="s">
        <v>32</v>
      </c>
      <c r="AX219" s="12" t="s">
        <v>75</v>
      </c>
      <c r="AY219" s="206" t="s">
        <v>121</v>
      </c>
    </row>
    <row r="220" spans="2:65" s="10" customFormat="1" ht="22.9" customHeight="1">
      <c r="B220" s="156"/>
      <c r="C220" s="157"/>
      <c r="D220" s="158" t="s">
        <v>69</v>
      </c>
      <c r="E220" s="170" t="s">
        <v>316</v>
      </c>
      <c r="F220" s="170" t="s">
        <v>346</v>
      </c>
      <c r="G220" s="157"/>
      <c r="H220" s="157"/>
      <c r="I220" s="160"/>
      <c r="J220" s="171">
        <f>BK220</f>
        <v>0</v>
      </c>
      <c r="K220" s="157"/>
      <c r="L220" s="162"/>
      <c r="M220" s="163"/>
      <c r="N220" s="164"/>
      <c r="O220" s="164"/>
      <c r="P220" s="165">
        <f>SUM(P221:P265)</f>
        <v>0</v>
      </c>
      <c r="Q220" s="164"/>
      <c r="R220" s="165">
        <f>SUM(R221:R265)</f>
        <v>193.63083246000002</v>
      </c>
      <c r="S220" s="164"/>
      <c r="T220" s="166">
        <f>SUM(T221:T265)</f>
        <v>0</v>
      </c>
      <c r="AR220" s="167" t="s">
        <v>75</v>
      </c>
      <c r="AT220" s="168" t="s">
        <v>69</v>
      </c>
      <c r="AU220" s="168" t="s">
        <v>75</v>
      </c>
      <c r="AY220" s="167" t="s">
        <v>121</v>
      </c>
      <c r="BK220" s="169">
        <f>SUM(BK221:BK265)</f>
        <v>0</v>
      </c>
    </row>
    <row r="221" spans="2:65" s="1" customFormat="1" ht="16.5" customHeight="1">
      <c r="B221" s="32"/>
      <c r="C221" s="172" t="s">
        <v>347</v>
      </c>
      <c r="D221" s="172" t="s">
        <v>124</v>
      </c>
      <c r="E221" s="173" t="s">
        <v>348</v>
      </c>
      <c r="F221" s="174" t="s">
        <v>349</v>
      </c>
      <c r="G221" s="175" t="s">
        <v>171</v>
      </c>
      <c r="H221" s="176">
        <v>32</v>
      </c>
      <c r="I221" s="177"/>
      <c r="J221" s="178">
        <f>ROUND(I221*H221,2)</f>
        <v>0</v>
      </c>
      <c r="K221" s="174" t="s">
        <v>1</v>
      </c>
      <c r="L221" s="36"/>
      <c r="M221" s="179" t="s">
        <v>1</v>
      </c>
      <c r="N221" s="180" t="s">
        <v>41</v>
      </c>
      <c r="O221" s="58"/>
      <c r="P221" s="181">
        <f>O221*H221</f>
        <v>0</v>
      </c>
      <c r="Q221" s="181">
        <v>0</v>
      </c>
      <c r="R221" s="181">
        <f>Q221*H221</f>
        <v>0</v>
      </c>
      <c r="S221" s="181">
        <v>0</v>
      </c>
      <c r="T221" s="182">
        <f>S221*H221</f>
        <v>0</v>
      </c>
      <c r="AR221" s="15" t="s">
        <v>85</v>
      </c>
      <c r="AT221" s="15" t="s">
        <v>124</v>
      </c>
      <c r="AU221" s="15" t="s">
        <v>79</v>
      </c>
      <c r="AY221" s="15" t="s">
        <v>121</v>
      </c>
      <c r="BE221" s="183">
        <f>IF(N221="základní",J221,0)</f>
        <v>0</v>
      </c>
      <c r="BF221" s="183">
        <f>IF(N221="snížená",J221,0)</f>
        <v>0</v>
      </c>
      <c r="BG221" s="183">
        <f>IF(N221="zákl. přenesená",J221,0)</f>
        <v>0</v>
      </c>
      <c r="BH221" s="183">
        <f>IF(N221="sníž. přenesená",J221,0)</f>
        <v>0</v>
      </c>
      <c r="BI221" s="183">
        <f>IF(N221="nulová",J221,0)</f>
        <v>0</v>
      </c>
      <c r="BJ221" s="15" t="s">
        <v>75</v>
      </c>
      <c r="BK221" s="183">
        <f>ROUND(I221*H221,2)</f>
        <v>0</v>
      </c>
      <c r="BL221" s="15" t="s">
        <v>85</v>
      </c>
      <c r="BM221" s="15" t="s">
        <v>350</v>
      </c>
    </row>
    <row r="222" spans="2:65" s="1" customFormat="1" ht="16.5" customHeight="1">
      <c r="B222" s="32"/>
      <c r="C222" s="172" t="s">
        <v>351</v>
      </c>
      <c r="D222" s="172" t="s">
        <v>124</v>
      </c>
      <c r="E222" s="173" t="s">
        <v>352</v>
      </c>
      <c r="F222" s="174" t="s">
        <v>353</v>
      </c>
      <c r="G222" s="175" t="s">
        <v>171</v>
      </c>
      <c r="H222" s="176">
        <v>96</v>
      </c>
      <c r="I222" s="177"/>
      <c r="J222" s="178">
        <f>ROUND(I222*H222,2)</f>
        <v>0</v>
      </c>
      <c r="K222" s="174" t="s">
        <v>1</v>
      </c>
      <c r="L222" s="36"/>
      <c r="M222" s="179" t="s">
        <v>1</v>
      </c>
      <c r="N222" s="180" t="s">
        <v>41</v>
      </c>
      <c r="O222" s="58"/>
      <c r="P222" s="181">
        <f>O222*H222</f>
        <v>0</v>
      </c>
      <c r="Q222" s="181">
        <v>0</v>
      </c>
      <c r="R222" s="181">
        <f>Q222*H222</f>
        <v>0</v>
      </c>
      <c r="S222" s="181">
        <v>0</v>
      </c>
      <c r="T222" s="182">
        <f>S222*H222</f>
        <v>0</v>
      </c>
      <c r="AR222" s="15" t="s">
        <v>85</v>
      </c>
      <c r="AT222" s="15" t="s">
        <v>124</v>
      </c>
      <c r="AU222" s="15" t="s">
        <v>79</v>
      </c>
      <c r="AY222" s="15" t="s">
        <v>121</v>
      </c>
      <c r="BE222" s="183">
        <f>IF(N222="základní",J222,0)</f>
        <v>0</v>
      </c>
      <c r="BF222" s="183">
        <f>IF(N222="snížená",J222,0)</f>
        <v>0</v>
      </c>
      <c r="BG222" s="183">
        <f>IF(N222="zákl. přenesená",J222,0)</f>
        <v>0</v>
      </c>
      <c r="BH222" s="183">
        <f>IF(N222="sníž. přenesená",J222,0)</f>
        <v>0</v>
      </c>
      <c r="BI222" s="183">
        <f>IF(N222="nulová",J222,0)</f>
        <v>0</v>
      </c>
      <c r="BJ222" s="15" t="s">
        <v>75</v>
      </c>
      <c r="BK222" s="183">
        <f>ROUND(I222*H222,2)</f>
        <v>0</v>
      </c>
      <c r="BL222" s="15" t="s">
        <v>85</v>
      </c>
      <c r="BM222" s="15" t="s">
        <v>354</v>
      </c>
    </row>
    <row r="223" spans="2:65" s="11" customFormat="1" ht="11.25">
      <c r="B223" s="184"/>
      <c r="C223" s="185"/>
      <c r="D223" s="186" t="s">
        <v>130</v>
      </c>
      <c r="E223" s="187" t="s">
        <v>1</v>
      </c>
      <c r="F223" s="188" t="s">
        <v>355</v>
      </c>
      <c r="G223" s="185"/>
      <c r="H223" s="189">
        <v>96</v>
      </c>
      <c r="I223" s="190"/>
      <c r="J223" s="185"/>
      <c r="K223" s="185"/>
      <c r="L223" s="191"/>
      <c r="M223" s="192"/>
      <c r="N223" s="193"/>
      <c r="O223" s="193"/>
      <c r="P223" s="193"/>
      <c r="Q223" s="193"/>
      <c r="R223" s="193"/>
      <c r="S223" s="193"/>
      <c r="T223" s="194"/>
      <c r="AT223" s="195" t="s">
        <v>130</v>
      </c>
      <c r="AU223" s="195" t="s">
        <v>79</v>
      </c>
      <c r="AV223" s="11" t="s">
        <v>79</v>
      </c>
      <c r="AW223" s="11" t="s">
        <v>32</v>
      </c>
      <c r="AX223" s="11" t="s">
        <v>75</v>
      </c>
      <c r="AY223" s="195" t="s">
        <v>121</v>
      </c>
    </row>
    <row r="224" spans="2:65" s="1" customFormat="1" ht="16.5" customHeight="1">
      <c r="B224" s="32"/>
      <c r="C224" s="172" t="s">
        <v>356</v>
      </c>
      <c r="D224" s="172" t="s">
        <v>124</v>
      </c>
      <c r="E224" s="173" t="s">
        <v>357</v>
      </c>
      <c r="F224" s="174" t="s">
        <v>358</v>
      </c>
      <c r="G224" s="175" t="s">
        <v>171</v>
      </c>
      <c r="H224" s="176">
        <v>1.5</v>
      </c>
      <c r="I224" s="177"/>
      <c r="J224" s="178">
        <f>ROUND(I224*H224,2)</f>
        <v>0</v>
      </c>
      <c r="K224" s="174" t="s">
        <v>1</v>
      </c>
      <c r="L224" s="36"/>
      <c r="M224" s="179" t="s">
        <v>1</v>
      </c>
      <c r="N224" s="180" t="s">
        <v>41</v>
      </c>
      <c r="O224" s="58"/>
      <c r="P224" s="181">
        <f>O224*H224</f>
        <v>0</v>
      </c>
      <c r="Q224" s="181">
        <v>0</v>
      </c>
      <c r="R224" s="181">
        <f>Q224*H224</f>
        <v>0</v>
      </c>
      <c r="S224" s="181">
        <v>0</v>
      </c>
      <c r="T224" s="182">
        <f>S224*H224</f>
        <v>0</v>
      </c>
      <c r="AR224" s="15" t="s">
        <v>85</v>
      </c>
      <c r="AT224" s="15" t="s">
        <v>124</v>
      </c>
      <c r="AU224" s="15" t="s">
        <v>79</v>
      </c>
      <c r="AY224" s="15" t="s">
        <v>121</v>
      </c>
      <c r="BE224" s="183">
        <f>IF(N224="základní",J224,0)</f>
        <v>0</v>
      </c>
      <c r="BF224" s="183">
        <f>IF(N224="snížená",J224,0)</f>
        <v>0</v>
      </c>
      <c r="BG224" s="183">
        <f>IF(N224="zákl. přenesená",J224,0)</f>
        <v>0</v>
      </c>
      <c r="BH224" s="183">
        <f>IF(N224="sníž. přenesená",J224,0)</f>
        <v>0</v>
      </c>
      <c r="BI224" s="183">
        <f>IF(N224="nulová",J224,0)</f>
        <v>0</v>
      </c>
      <c r="BJ224" s="15" t="s">
        <v>75</v>
      </c>
      <c r="BK224" s="183">
        <f>ROUND(I224*H224,2)</f>
        <v>0</v>
      </c>
      <c r="BL224" s="15" t="s">
        <v>85</v>
      </c>
      <c r="BM224" s="15" t="s">
        <v>359</v>
      </c>
    </row>
    <row r="225" spans="2:65" s="11" customFormat="1" ht="11.25">
      <c r="B225" s="184"/>
      <c r="C225" s="185"/>
      <c r="D225" s="186" t="s">
        <v>130</v>
      </c>
      <c r="E225" s="187" t="s">
        <v>1</v>
      </c>
      <c r="F225" s="188" t="s">
        <v>360</v>
      </c>
      <c r="G225" s="185"/>
      <c r="H225" s="189">
        <v>1.5</v>
      </c>
      <c r="I225" s="190"/>
      <c r="J225" s="185"/>
      <c r="K225" s="185"/>
      <c r="L225" s="191"/>
      <c r="M225" s="192"/>
      <c r="N225" s="193"/>
      <c r="O225" s="193"/>
      <c r="P225" s="193"/>
      <c r="Q225" s="193"/>
      <c r="R225" s="193"/>
      <c r="S225" s="193"/>
      <c r="T225" s="194"/>
      <c r="AT225" s="195" t="s">
        <v>130</v>
      </c>
      <c r="AU225" s="195" t="s">
        <v>79</v>
      </c>
      <c r="AV225" s="11" t="s">
        <v>79</v>
      </c>
      <c r="AW225" s="11" t="s">
        <v>32</v>
      </c>
      <c r="AX225" s="11" t="s">
        <v>70</v>
      </c>
      <c r="AY225" s="195" t="s">
        <v>121</v>
      </c>
    </row>
    <row r="226" spans="2:65" s="12" customFormat="1" ht="11.25">
      <c r="B226" s="196"/>
      <c r="C226" s="197"/>
      <c r="D226" s="186" t="s">
        <v>130</v>
      </c>
      <c r="E226" s="198" t="s">
        <v>1</v>
      </c>
      <c r="F226" s="199" t="s">
        <v>132</v>
      </c>
      <c r="G226" s="197"/>
      <c r="H226" s="200">
        <v>1.5</v>
      </c>
      <c r="I226" s="201"/>
      <c r="J226" s="197"/>
      <c r="K226" s="197"/>
      <c r="L226" s="202"/>
      <c r="M226" s="203"/>
      <c r="N226" s="204"/>
      <c r="O226" s="204"/>
      <c r="P226" s="204"/>
      <c r="Q226" s="204"/>
      <c r="R226" s="204"/>
      <c r="S226" s="204"/>
      <c r="T226" s="205"/>
      <c r="AT226" s="206" t="s">
        <v>130</v>
      </c>
      <c r="AU226" s="206" t="s">
        <v>79</v>
      </c>
      <c r="AV226" s="12" t="s">
        <v>85</v>
      </c>
      <c r="AW226" s="12" t="s">
        <v>32</v>
      </c>
      <c r="AX226" s="12" t="s">
        <v>75</v>
      </c>
      <c r="AY226" s="206" t="s">
        <v>121</v>
      </c>
    </row>
    <row r="227" spans="2:65" s="1" customFormat="1" ht="16.5" customHeight="1">
      <c r="B227" s="32"/>
      <c r="C227" s="172" t="s">
        <v>361</v>
      </c>
      <c r="D227" s="172" t="s">
        <v>124</v>
      </c>
      <c r="E227" s="173" t="s">
        <v>362</v>
      </c>
      <c r="F227" s="174" t="s">
        <v>363</v>
      </c>
      <c r="G227" s="175" t="s">
        <v>171</v>
      </c>
      <c r="H227" s="176">
        <v>97</v>
      </c>
      <c r="I227" s="177"/>
      <c r="J227" s="178">
        <f>ROUND(I227*H227,2)</f>
        <v>0</v>
      </c>
      <c r="K227" s="174" t="s">
        <v>1</v>
      </c>
      <c r="L227" s="36"/>
      <c r="M227" s="179" t="s">
        <v>1</v>
      </c>
      <c r="N227" s="180" t="s">
        <v>41</v>
      </c>
      <c r="O227" s="58"/>
      <c r="P227" s="181">
        <f>O227*H227</f>
        <v>0</v>
      </c>
      <c r="Q227" s="181">
        <v>0</v>
      </c>
      <c r="R227" s="181">
        <f>Q227*H227</f>
        <v>0</v>
      </c>
      <c r="S227" s="181">
        <v>0</v>
      </c>
      <c r="T227" s="182">
        <f>S227*H227</f>
        <v>0</v>
      </c>
      <c r="AR227" s="15" t="s">
        <v>85</v>
      </c>
      <c r="AT227" s="15" t="s">
        <v>124</v>
      </c>
      <c r="AU227" s="15" t="s">
        <v>79</v>
      </c>
      <c r="AY227" s="15" t="s">
        <v>121</v>
      </c>
      <c r="BE227" s="183">
        <f>IF(N227="základní",J227,0)</f>
        <v>0</v>
      </c>
      <c r="BF227" s="183">
        <f>IF(N227="snížená",J227,0)</f>
        <v>0</v>
      </c>
      <c r="BG227" s="183">
        <f>IF(N227="zákl. přenesená",J227,0)</f>
        <v>0</v>
      </c>
      <c r="BH227" s="183">
        <f>IF(N227="sníž. přenesená",J227,0)</f>
        <v>0</v>
      </c>
      <c r="BI227" s="183">
        <f>IF(N227="nulová",J227,0)</f>
        <v>0</v>
      </c>
      <c r="BJ227" s="15" t="s">
        <v>75</v>
      </c>
      <c r="BK227" s="183">
        <f>ROUND(I227*H227,2)</f>
        <v>0</v>
      </c>
      <c r="BL227" s="15" t="s">
        <v>85</v>
      </c>
      <c r="BM227" s="15" t="s">
        <v>364</v>
      </c>
    </row>
    <row r="228" spans="2:65" s="11" customFormat="1" ht="11.25">
      <c r="B228" s="184"/>
      <c r="C228" s="185"/>
      <c r="D228" s="186" t="s">
        <v>130</v>
      </c>
      <c r="E228" s="187" t="s">
        <v>1</v>
      </c>
      <c r="F228" s="188" t="s">
        <v>365</v>
      </c>
      <c r="G228" s="185"/>
      <c r="H228" s="189">
        <v>97</v>
      </c>
      <c r="I228" s="190"/>
      <c r="J228" s="185"/>
      <c r="K228" s="185"/>
      <c r="L228" s="191"/>
      <c r="M228" s="192"/>
      <c r="N228" s="193"/>
      <c r="O228" s="193"/>
      <c r="P228" s="193"/>
      <c r="Q228" s="193"/>
      <c r="R228" s="193"/>
      <c r="S228" s="193"/>
      <c r="T228" s="194"/>
      <c r="AT228" s="195" t="s">
        <v>130</v>
      </c>
      <c r="AU228" s="195" t="s">
        <v>79</v>
      </c>
      <c r="AV228" s="11" t="s">
        <v>79</v>
      </c>
      <c r="AW228" s="11" t="s">
        <v>32</v>
      </c>
      <c r="AX228" s="11" t="s">
        <v>70</v>
      </c>
      <c r="AY228" s="195" t="s">
        <v>121</v>
      </c>
    </row>
    <row r="229" spans="2:65" s="12" customFormat="1" ht="11.25">
      <c r="B229" s="196"/>
      <c r="C229" s="197"/>
      <c r="D229" s="186" t="s">
        <v>130</v>
      </c>
      <c r="E229" s="198" t="s">
        <v>1</v>
      </c>
      <c r="F229" s="199" t="s">
        <v>132</v>
      </c>
      <c r="G229" s="197"/>
      <c r="H229" s="200">
        <v>97</v>
      </c>
      <c r="I229" s="201"/>
      <c r="J229" s="197"/>
      <c r="K229" s="197"/>
      <c r="L229" s="202"/>
      <c r="M229" s="203"/>
      <c r="N229" s="204"/>
      <c r="O229" s="204"/>
      <c r="P229" s="204"/>
      <c r="Q229" s="204"/>
      <c r="R229" s="204"/>
      <c r="S229" s="204"/>
      <c r="T229" s="205"/>
      <c r="AT229" s="206" t="s">
        <v>130</v>
      </c>
      <c r="AU229" s="206" t="s">
        <v>79</v>
      </c>
      <c r="AV229" s="12" t="s">
        <v>85</v>
      </c>
      <c r="AW229" s="12" t="s">
        <v>32</v>
      </c>
      <c r="AX229" s="12" t="s">
        <v>75</v>
      </c>
      <c r="AY229" s="206" t="s">
        <v>121</v>
      </c>
    </row>
    <row r="230" spans="2:65" s="1" customFormat="1" ht="16.5" customHeight="1">
      <c r="B230" s="32"/>
      <c r="C230" s="172" t="s">
        <v>366</v>
      </c>
      <c r="D230" s="172" t="s">
        <v>124</v>
      </c>
      <c r="E230" s="173" t="s">
        <v>367</v>
      </c>
      <c r="F230" s="174" t="s">
        <v>368</v>
      </c>
      <c r="G230" s="175" t="s">
        <v>265</v>
      </c>
      <c r="H230" s="176">
        <v>2</v>
      </c>
      <c r="I230" s="177"/>
      <c r="J230" s="178">
        <f>ROUND(I230*H230,2)</f>
        <v>0</v>
      </c>
      <c r="K230" s="174" t="s">
        <v>128</v>
      </c>
      <c r="L230" s="36"/>
      <c r="M230" s="179" t="s">
        <v>1</v>
      </c>
      <c r="N230" s="180" t="s">
        <v>41</v>
      </c>
      <c r="O230" s="58"/>
      <c r="P230" s="181">
        <f>O230*H230</f>
        <v>0</v>
      </c>
      <c r="Q230" s="181">
        <v>6.9999999999999999E-4</v>
      </c>
      <c r="R230" s="181">
        <f>Q230*H230</f>
        <v>1.4E-3</v>
      </c>
      <c r="S230" s="181">
        <v>0</v>
      </c>
      <c r="T230" s="182">
        <f>S230*H230</f>
        <v>0</v>
      </c>
      <c r="AR230" s="15" t="s">
        <v>85</v>
      </c>
      <c r="AT230" s="15" t="s">
        <v>124</v>
      </c>
      <c r="AU230" s="15" t="s">
        <v>79</v>
      </c>
      <c r="AY230" s="15" t="s">
        <v>121</v>
      </c>
      <c r="BE230" s="183">
        <f>IF(N230="základní",J230,0)</f>
        <v>0</v>
      </c>
      <c r="BF230" s="183">
        <f>IF(N230="snížená",J230,0)</f>
        <v>0</v>
      </c>
      <c r="BG230" s="183">
        <f>IF(N230="zákl. přenesená",J230,0)</f>
        <v>0</v>
      </c>
      <c r="BH230" s="183">
        <f>IF(N230="sníž. přenesená",J230,0)</f>
        <v>0</v>
      </c>
      <c r="BI230" s="183">
        <f>IF(N230="nulová",J230,0)</f>
        <v>0</v>
      </c>
      <c r="BJ230" s="15" t="s">
        <v>75</v>
      </c>
      <c r="BK230" s="183">
        <f>ROUND(I230*H230,2)</f>
        <v>0</v>
      </c>
      <c r="BL230" s="15" t="s">
        <v>85</v>
      </c>
      <c r="BM230" s="15" t="s">
        <v>369</v>
      </c>
    </row>
    <row r="231" spans="2:65" s="11" customFormat="1" ht="11.25">
      <c r="B231" s="184"/>
      <c r="C231" s="185"/>
      <c r="D231" s="186" t="s">
        <v>130</v>
      </c>
      <c r="E231" s="187" t="s">
        <v>1</v>
      </c>
      <c r="F231" s="188" t="s">
        <v>370</v>
      </c>
      <c r="G231" s="185"/>
      <c r="H231" s="189">
        <v>0</v>
      </c>
      <c r="I231" s="190"/>
      <c r="J231" s="185"/>
      <c r="K231" s="185"/>
      <c r="L231" s="191"/>
      <c r="M231" s="192"/>
      <c r="N231" s="193"/>
      <c r="O231" s="193"/>
      <c r="P231" s="193"/>
      <c r="Q231" s="193"/>
      <c r="R231" s="193"/>
      <c r="S231" s="193"/>
      <c r="T231" s="194"/>
      <c r="AT231" s="195" t="s">
        <v>130</v>
      </c>
      <c r="AU231" s="195" t="s">
        <v>79</v>
      </c>
      <c r="AV231" s="11" t="s">
        <v>79</v>
      </c>
      <c r="AW231" s="11" t="s">
        <v>32</v>
      </c>
      <c r="AX231" s="11" t="s">
        <v>70</v>
      </c>
      <c r="AY231" s="195" t="s">
        <v>121</v>
      </c>
    </row>
    <row r="232" spans="2:65" s="11" customFormat="1" ht="11.25">
      <c r="B232" s="184"/>
      <c r="C232" s="185"/>
      <c r="D232" s="186" t="s">
        <v>130</v>
      </c>
      <c r="E232" s="187" t="s">
        <v>1</v>
      </c>
      <c r="F232" s="188" t="s">
        <v>371</v>
      </c>
      <c r="G232" s="185"/>
      <c r="H232" s="189">
        <v>2</v>
      </c>
      <c r="I232" s="190"/>
      <c r="J232" s="185"/>
      <c r="K232" s="185"/>
      <c r="L232" s="191"/>
      <c r="M232" s="192"/>
      <c r="N232" s="193"/>
      <c r="O232" s="193"/>
      <c r="P232" s="193"/>
      <c r="Q232" s="193"/>
      <c r="R232" s="193"/>
      <c r="S232" s="193"/>
      <c r="T232" s="194"/>
      <c r="AT232" s="195" t="s">
        <v>130</v>
      </c>
      <c r="AU232" s="195" t="s">
        <v>79</v>
      </c>
      <c r="AV232" s="11" t="s">
        <v>79</v>
      </c>
      <c r="AW232" s="11" t="s">
        <v>32</v>
      </c>
      <c r="AX232" s="11" t="s">
        <v>70</v>
      </c>
      <c r="AY232" s="195" t="s">
        <v>121</v>
      </c>
    </row>
    <row r="233" spans="2:65" s="12" customFormat="1" ht="11.25">
      <c r="B233" s="196"/>
      <c r="C233" s="197"/>
      <c r="D233" s="186" t="s">
        <v>130</v>
      </c>
      <c r="E233" s="198" t="s">
        <v>1</v>
      </c>
      <c r="F233" s="199" t="s">
        <v>132</v>
      </c>
      <c r="G233" s="197"/>
      <c r="H233" s="200">
        <v>2</v>
      </c>
      <c r="I233" s="201"/>
      <c r="J233" s="197"/>
      <c r="K233" s="197"/>
      <c r="L233" s="202"/>
      <c r="M233" s="203"/>
      <c r="N233" s="204"/>
      <c r="O233" s="204"/>
      <c r="P233" s="204"/>
      <c r="Q233" s="204"/>
      <c r="R233" s="204"/>
      <c r="S233" s="204"/>
      <c r="T233" s="205"/>
      <c r="AT233" s="206" t="s">
        <v>130</v>
      </c>
      <c r="AU233" s="206" t="s">
        <v>79</v>
      </c>
      <c r="AV233" s="12" t="s">
        <v>85</v>
      </c>
      <c r="AW233" s="12" t="s">
        <v>32</v>
      </c>
      <c r="AX233" s="12" t="s">
        <v>75</v>
      </c>
      <c r="AY233" s="206" t="s">
        <v>121</v>
      </c>
    </row>
    <row r="234" spans="2:65" s="1" customFormat="1" ht="16.5" customHeight="1">
      <c r="B234" s="32"/>
      <c r="C234" s="217" t="s">
        <v>372</v>
      </c>
      <c r="D234" s="217" t="s">
        <v>223</v>
      </c>
      <c r="E234" s="218" t="s">
        <v>373</v>
      </c>
      <c r="F234" s="219" t="s">
        <v>374</v>
      </c>
      <c r="G234" s="220" t="s">
        <v>265</v>
      </c>
      <c r="H234" s="221">
        <v>2</v>
      </c>
      <c r="I234" s="222"/>
      <c r="J234" s="223">
        <f>ROUND(I234*H234,2)</f>
        <v>0</v>
      </c>
      <c r="K234" s="219" t="s">
        <v>1</v>
      </c>
      <c r="L234" s="224"/>
      <c r="M234" s="225" t="s">
        <v>1</v>
      </c>
      <c r="N234" s="226" t="s">
        <v>41</v>
      </c>
      <c r="O234" s="58"/>
      <c r="P234" s="181">
        <f>O234*H234</f>
        <v>0</v>
      </c>
      <c r="Q234" s="181">
        <v>3.5000000000000001E-3</v>
      </c>
      <c r="R234" s="181">
        <f>Q234*H234</f>
        <v>7.0000000000000001E-3</v>
      </c>
      <c r="S234" s="181">
        <v>0</v>
      </c>
      <c r="T234" s="182">
        <f>S234*H234</f>
        <v>0</v>
      </c>
      <c r="AR234" s="15" t="s">
        <v>227</v>
      </c>
      <c r="AT234" s="15" t="s">
        <v>223</v>
      </c>
      <c r="AU234" s="15" t="s">
        <v>79</v>
      </c>
      <c r="AY234" s="15" t="s">
        <v>121</v>
      </c>
      <c r="BE234" s="183">
        <f>IF(N234="základní",J234,0)</f>
        <v>0</v>
      </c>
      <c r="BF234" s="183">
        <f>IF(N234="snížená",J234,0)</f>
        <v>0</v>
      </c>
      <c r="BG234" s="183">
        <f>IF(N234="zákl. přenesená",J234,0)</f>
        <v>0</v>
      </c>
      <c r="BH234" s="183">
        <f>IF(N234="sníž. přenesená",J234,0)</f>
        <v>0</v>
      </c>
      <c r="BI234" s="183">
        <f>IF(N234="nulová",J234,0)</f>
        <v>0</v>
      </c>
      <c r="BJ234" s="15" t="s">
        <v>75</v>
      </c>
      <c r="BK234" s="183">
        <f>ROUND(I234*H234,2)</f>
        <v>0</v>
      </c>
      <c r="BL234" s="15" t="s">
        <v>85</v>
      </c>
      <c r="BM234" s="15" t="s">
        <v>375</v>
      </c>
    </row>
    <row r="235" spans="2:65" s="1" customFormat="1" ht="16.5" customHeight="1">
      <c r="B235" s="32"/>
      <c r="C235" s="172" t="s">
        <v>376</v>
      </c>
      <c r="D235" s="172" t="s">
        <v>124</v>
      </c>
      <c r="E235" s="173" t="s">
        <v>377</v>
      </c>
      <c r="F235" s="174" t="s">
        <v>378</v>
      </c>
      <c r="G235" s="175" t="s">
        <v>265</v>
      </c>
      <c r="H235" s="176">
        <v>1</v>
      </c>
      <c r="I235" s="177"/>
      <c r="J235" s="178">
        <f>ROUND(I235*H235,2)</f>
        <v>0</v>
      </c>
      <c r="K235" s="174" t="s">
        <v>128</v>
      </c>
      <c r="L235" s="36"/>
      <c r="M235" s="179" t="s">
        <v>1</v>
      </c>
      <c r="N235" s="180" t="s">
        <v>41</v>
      </c>
      <c r="O235" s="58"/>
      <c r="P235" s="181">
        <f>O235*H235</f>
        <v>0</v>
      </c>
      <c r="Q235" s="181">
        <v>0.10940999999999999</v>
      </c>
      <c r="R235" s="181">
        <f>Q235*H235</f>
        <v>0.10940999999999999</v>
      </c>
      <c r="S235" s="181">
        <v>0</v>
      </c>
      <c r="T235" s="182">
        <f>S235*H235</f>
        <v>0</v>
      </c>
      <c r="AR235" s="15" t="s">
        <v>85</v>
      </c>
      <c r="AT235" s="15" t="s">
        <v>124</v>
      </c>
      <c r="AU235" s="15" t="s">
        <v>79</v>
      </c>
      <c r="AY235" s="15" t="s">
        <v>121</v>
      </c>
      <c r="BE235" s="183">
        <f>IF(N235="základní",J235,0)</f>
        <v>0</v>
      </c>
      <c r="BF235" s="183">
        <f>IF(N235="snížená",J235,0)</f>
        <v>0</v>
      </c>
      <c r="BG235" s="183">
        <f>IF(N235="zákl. přenesená",J235,0)</f>
        <v>0</v>
      </c>
      <c r="BH235" s="183">
        <f>IF(N235="sníž. přenesená",J235,0)</f>
        <v>0</v>
      </c>
      <c r="BI235" s="183">
        <f>IF(N235="nulová",J235,0)</f>
        <v>0</v>
      </c>
      <c r="BJ235" s="15" t="s">
        <v>75</v>
      </c>
      <c r="BK235" s="183">
        <f>ROUND(I235*H235,2)</f>
        <v>0</v>
      </c>
      <c r="BL235" s="15" t="s">
        <v>85</v>
      </c>
      <c r="BM235" s="15" t="s">
        <v>379</v>
      </c>
    </row>
    <row r="236" spans="2:65" s="11" customFormat="1" ht="11.25">
      <c r="B236" s="184"/>
      <c r="C236" s="185"/>
      <c r="D236" s="186" t="s">
        <v>130</v>
      </c>
      <c r="E236" s="187" t="s">
        <v>1</v>
      </c>
      <c r="F236" s="188" t="s">
        <v>380</v>
      </c>
      <c r="G236" s="185"/>
      <c r="H236" s="189">
        <v>0</v>
      </c>
      <c r="I236" s="190"/>
      <c r="J236" s="185"/>
      <c r="K236" s="185"/>
      <c r="L236" s="191"/>
      <c r="M236" s="192"/>
      <c r="N236" s="193"/>
      <c r="O236" s="193"/>
      <c r="P236" s="193"/>
      <c r="Q236" s="193"/>
      <c r="R236" s="193"/>
      <c r="S236" s="193"/>
      <c r="T236" s="194"/>
      <c r="AT236" s="195" t="s">
        <v>130</v>
      </c>
      <c r="AU236" s="195" t="s">
        <v>79</v>
      </c>
      <c r="AV236" s="11" t="s">
        <v>79</v>
      </c>
      <c r="AW236" s="11" t="s">
        <v>32</v>
      </c>
      <c r="AX236" s="11" t="s">
        <v>70</v>
      </c>
      <c r="AY236" s="195" t="s">
        <v>121</v>
      </c>
    </row>
    <row r="237" spans="2:65" s="11" customFormat="1" ht="11.25">
      <c r="B237" s="184"/>
      <c r="C237" s="185"/>
      <c r="D237" s="186" t="s">
        <v>130</v>
      </c>
      <c r="E237" s="187" t="s">
        <v>1</v>
      </c>
      <c r="F237" s="188" t="s">
        <v>381</v>
      </c>
      <c r="G237" s="185"/>
      <c r="H237" s="189">
        <v>1</v>
      </c>
      <c r="I237" s="190"/>
      <c r="J237" s="185"/>
      <c r="K237" s="185"/>
      <c r="L237" s="191"/>
      <c r="M237" s="192"/>
      <c r="N237" s="193"/>
      <c r="O237" s="193"/>
      <c r="P237" s="193"/>
      <c r="Q237" s="193"/>
      <c r="R237" s="193"/>
      <c r="S237" s="193"/>
      <c r="T237" s="194"/>
      <c r="AT237" s="195" t="s">
        <v>130</v>
      </c>
      <c r="AU237" s="195" t="s">
        <v>79</v>
      </c>
      <c r="AV237" s="11" t="s">
        <v>79</v>
      </c>
      <c r="AW237" s="11" t="s">
        <v>32</v>
      </c>
      <c r="AX237" s="11" t="s">
        <v>70</v>
      </c>
      <c r="AY237" s="195" t="s">
        <v>121</v>
      </c>
    </row>
    <row r="238" spans="2:65" s="11" customFormat="1" ht="11.25">
      <c r="B238" s="184"/>
      <c r="C238" s="185"/>
      <c r="D238" s="186" t="s">
        <v>130</v>
      </c>
      <c r="E238" s="187" t="s">
        <v>1</v>
      </c>
      <c r="F238" s="188" t="s">
        <v>382</v>
      </c>
      <c r="G238" s="185"/>
      <c r="H238" s="189">
        <v>0</v>
      </c>
      <c r="I238" s="190"/>
      <c r="J238" s="185"/>
      <c r="K238" s="185"/>
      <c r="L238" s="191"/>
      <c r="M238" s="192"/>
      <c r="N238" s="193"/>
      <c r="O238" s="193"/>
      <c r="P238" s="193"/>
      <c r="Q238" s="193"/>
      <c r="R238" s="193"/>
      <c r="S238" s="193"/>
      <c r="T238" s="194"/>
      <c r="AT238" s="195" t="s">
        <v>130</v>
      </c>
      <c r="AU238" s="195" t="s">
        <v>79</v>
      </c>
      <c r="AV238" s="11" t="s">
        <v>79</v>
      </c>
      <c r="AW238" s="11" t="s">
        <v>32</v>
      </c>
      <c r="AX238" s="11" t="s">
        <v>70</v>
      </c>
      <c r="AY238" s="195" t="s">
        <v>121</v>
      </c>
    </row>
    <row r="239" spans="2:65" s="12" customFormat="1" ht="11.25">
      <c r="B239" s="196"/>
      <c r="C239" s="197"/>
      <c r="D239" s="186" t="s">
        <v>130</v>
      </c>
      <c r="E239" s="198" t="s">
        <v>1</v>
      </c>
      <c r="F239" s="199" t="s">
        <v>132</v>
      </c>
      <c r="G239" s="197"/>
      <c r="H239" s="200">
        <v>1</v>
      </c>
      <c r="I239" s="201"/>
      <c r="J239" s="197"/>
      <c r="K239" s="197"/>
      <c r="L239" s="202"/>
      <c r="M239" s="203"/>
      <c r="N239" s="204"/>
      <c r="O239" s="204"/>
      <c r="P239" s="204"/>
      <c r="Q239" s="204"/>
      <c r="R239" s="204"/>
      <c r="S239" s="204"/>
      <c r="T239" s="205"/>
      <c r="AT239" s="206" t="s">
        <v>130</v>
      </c>
      <c r="AU239" s="206" t="s">
        <v>79</v>
      </c>
      <c r="AV239" s="12" t="s">
        <v>85</v>
      </c>
      <c r="AW239" s="12" t="s">
        <v>32</v>
      </c>
      <c r="AX239" s="12" t="s">
        <v>75</v>
      </c>
      <c r="AY239" s="206" t="s">
        <v>121</v>
      </c>
    </row>
    <row r="240" spans="2:65" s="1" customFormat="1" ht="16.5" customHeight="1">
      <c r="B240" s="32"/>
      <c r="C240" s="217" t="s">
        <v>383</v>
      </c>
      <c r="D240" s="217" t="s">
        <v>223</v>
      </c>
      <c r="E240" s="218" t="s">
        <v>384</v>
      </c>
      <c r="F240" s="219" t="s">
        <v>385</v>
      </c>
      <c r="G240" s="220" t="s">
        <v>265</v>
      </c>
      <c r="H240" s="221">
        <v>1</v>
      </c>
      <c r="I240" s="222"/>
      <c r="J240" s="223">
        <f>ROUND(I240*H240,2)</f>
        <v>0</v>
      </c>
      <c r="K240" s="219" t="s">
        <v>128</v>
      </c>
      <c r="L240" s="224"/>
      <c r="M240" s="225" t="s">
        <v>1</v>
      </c>
      <c r="N240" s="226" t="s">
        <v>41</v>
      </c>
      <c r="O240" s="58"/>
      <c r="P240" s="181">
        <f>O240*H240</f>
        <v>0</v>
      </c>
      <c r="Q240" s="181">
        <v>6.4999999999999997E-3</v>
      </c>
      <c r="R240" s="181">
        <f>Q240*H240</f>
        <v>6.4999999999999997E-3</v>
      </c>
      <c r="S240" s="181">
        <v>0</v>
      </c>
      <c r="T240" s="182">
        <f>S240*H240</f>
        <v>0</v>
      </c>
      <c r="AR240" s="15" t="s">
        <v>227</v>
      </c>
      <c r="AT240" s="15" t="s">
        <v>223</v>
      </c>
      <c r="AU240" s="15" t="s">
        <v>79</v>
      </c>
      <c r="AY240" s="15" t="s">
        <v>121</v>
      </c>
      <c r="BE240" s="183">
        <f>IF(N240="základní",J240,0)</f>
        <v>0</v>
      </c>
      <c r="BF240" s="183">
        <f>IF(N240="snížená",J240,0)</f>
        <v>0</v>
      </c>
      <c r="BG240" s="183">
        <f>IF(N240="zákl. přenesená",J240,0)</f>
        <v>0</v>
      </c>
      <c r="BH240" s="183">
        <f>IF(N240="sníž. přenesená",J240,0)</f>
        <v>0</v>
      </c>
      <c r="BI240" s="183">
        <f>IF(N240="nulová",J240,0)</f>
        <v>0</v>
      </c>
      <c r="BJ240" s="15" t="s">
        <v>75</v>
      </c>
      <c r="BK240" s="183">
        <f>ROUND(I240*H240,2)</f>
        <v>0</v>
      </c>
      <c r="BL240" s="15" t="s">
        <v>85</v>
      </c>
      <c r="BM240" s="15" t="s">
        <v>386</v>
      </c>
    </row>
    <row r="241" spans="2:65" s="1" customFormat="1" ht="16.5" customHeight="1">
      <c r="B241" s="32"/>
      <c r="C241" s="172" t="s">
        <v>387</v>
      </c>
      <c r="D241" s="172" t="s">
        <v>124</v>
      </c>
      <c r="E241" s="173" t="s">
        <v>388</v>
      </c>
      <c r="F241" s="174" t="s">
        <v>389</v>
      </c>
      <c r="G241" s="175" t="s">
        <v>171</v>
      </c>
      <c r="H241" s="176">
        <v>215.8</v>
      </c>
      <c r="I241" s="177"/>
      <c r="J241" s="178">
        <f>ROUND(I241*H241,2)</f>
        <v>0</v>
      </c>
      <c r="K241" s="174" t="s">
        <v>128</v>
      </c>
      <c r="L241" s="36"/>
      <c r="M241" s="179" t="s">
        <v>1</v>
      </c>
      <c r="N241" s="180" t="s">
        <v>41</v>
      </c>
      <c r="O241" s="58"/>
      <c r="P241" s="181">
        <f>O241*H241</f>
        <v>0</v>
      </c>
      <c r="Q241" s="181">
        <v>0.15540000000000001</v>
      </c>
      <c r="R241" s="181">
        <f>Q241*H241</f>
        <v>33.535320000000006</v>
      </c>
      <c r="S241" s="181">
        <v>0</v>
      </c>
      <c r="T241" s="182">
        <f>S241*H241</f>
        <v>0</v>
      </c>
      <c r="AR241" s="15" t="s">
        <v>85</v>
      </c>
      <c r="AT241" s="15" t="s">
        <v>124</v>
      </c>
      <c r="AU241" s="15" t="s">
        <v>79</v>
      </c>
      <c r="AY241" s="15" t="s">
        <v>121</v>
      </c>
      <c r="BE241" s="183">
        <f>IF(N241="základní",J241,0)</f>
        <v>0</v>
      </c>
      <c r="BF241" s="183">
        <f>IF(N241="snížená",J241,0)</f>
        <v>0</v>
      </c>
      <c r="BG241" s="183">
        <f>IF(N241="zákl. přenesená",J241,0)</f>
        <v>0</v>
      </c>
      <c r="BH241" s="183">
        <f>IF(N241="sníž. přenesená",J241,0)</f>
        <v>0</v>
      </c>
      <c r="BI241" s="183">
        <f>IF(N241="nulová",J241,0)</f>
        <v>0</v>
      </c>
      <c r="BJ241" s="15" t="s">
        <v>75</v>
      </c>
      <c r="BK241" s="183">
        <f>ROUND(I241*H241,2)</f>
        <v>0</v>
      </c>
      <c r="BL241" s="15" t="s">
        <v>85</v>
      </c>
      <c r="BM241" s="15" t="s">
        <v>390</v>
      </c>
    </row>
    <row r="242" spans="2:65" s="11" customFormat="1" ht="11.25">
      <c r="B242" s="184"/>
      <c r="C242" s="185"/>
      <c r="D242" s="186" t="s">
        <v>130</v>
      </c>
      <c r="E242" s="187" t="s">
        <v>1</v>
      </c>
      <c r="F242" s="188" t="s">
        <v>391</v>
      </c>
      <c r="G242" s="185"/>
      <c r="H242" s="189">
        <v>215.8</v>
      </c>
      <c r="I242" s="190"/>
      <c r="J242" s="185"/>
      <c r="K242" s="185"/>
      <c r="L242" s="191"/>
      <c r="M242" s="192"/>
      <c r="N242" s="193"/>
      <c r="O242" s="193"/>
      <c r="P242" s="193"/>
      <c r="Q242" s="193"/>
      <c r="R242" s="193"/>
      <c r="S242" s="193"/>
      <c r="T242" s="194"/>
      <c r="AT242" s="195" t="s">
        <v>130</v>
      </c>
      <c r="AU242" s="195" t="s">
        <v>79</v>
      </c>
      <c r="AV242" s="11" t="s">
        <v>79</v>
      </c>
      <c r="AW242" s="11" t="s">
        <v>32</v>
      </c>
      <c r="AX242" s="11" t="s">
        <v>70</v>
      </c>
      <c r="AY242" s="195" t="s">
        <v>121</v>
      </c>
    </row>
    <row r="243" spans="2:65" s="12" customFormat="1" ht="11.25">
      <c r="B243" s="196"/>
      <c r="C243" s="197"/>
      <c r="D243" s="186" t="s">
        <v>130</v>
      </c>
      <c r="E243" s="198" t="s">
        <v>1</v>
      </c>
      <c r="F243" s="199" t="s">
        <v>132</v>
      </c>
      <c r="G243" s="197"/>
      <c r="H243" s="200">
        <v>215.8</v>
      </c>
      <c r="I243" s="201"/>
      <c r="J243" s="197"/>
      <c r="K243" s="197"/>
      <c r="L243" s="202"/>
      <c r="M243" s="203"/>
      <c r="N243" s="204"/>
      <c r="O243" s="204"/>
      <c r="P243" s="204"/>
      <c r="Q243" s="204"/>
      <c r="R243" s="204"/>
      <c r="S243" s="204"/>
      <c r="T243" s="205"/>
      <c r="AT243" s="206" t="s">
        <v>130</v>
      </c>
      <c r="AU243" s="206" t="s">
        <v>79</v>
      </c>
      <c r="AV243" s="12" t="s">
        <v>85</v>
      </c>
      <c r="AW243" s="12" t="s">
        <v>32</v>
      </c>
      <c r="AX243" s="12" t="s">
        <v>75</v>
      </c>
      <c r="AY243" s="206" t="s">
        <v>121</v>
      </c>
    </row>
    <row r="244" spans="2:65" s="1" customFormat="1" ht="16.5" customHeight="1">
      <c r="B244" s="32"/>
      <c r="C244" s="217" t="s">
        <v>392</v>
      </c>
      <c r="D244" s="217" t="s">
        <v>223</v>
      </c>
      <c r="E244" s="218" t="s">
        <v>393</v>
      </c>
      <c r="F244" s="219" t="s">
        <v>394</v>
      </c>
      <c r="G244" s="220" t="s">
        <v>171</v>
      </c>
      <c r="H244" s="221">
        <v>183.61799999999999</v>
      </c>
      <c r="I244" s="222"/>
      <c r="J244" s="223">
        <f>ROUND(I244*H244,2)</f>
        <v>0</v>
      </c>
      <c r="K244" s="219" t="s">
        <v>128</v>
      </c>
      <c r="L244" s="224"/>
      <c r="M244" s="225" t="s">
        <v>1</v>
      </c>
      <c r="N244" s="226" t="s">
        <v>41</v>
      </c>
      <c r="O244" s="58"/>
      <c r="P244" s="181">
        <f>O244*H244</f>
        <v>0</v>
      </c>
      <c r="Q244" s="181">
        <v>4.8300000000000003E-2</v>
      </c>
      <c r="R244" s="181">
        <f>Q244*H244</f>
        <v>8.8687494000000004</v>
      </c>
      <c r="S244" s="181">
        <v>0</v>
      </c>
      <c r="T244" s="182">
        <f>S244*H244</f>
        <v>0</v>
      </c>
      <c r="AR244" s="15" t="s">
        <v>227</v>
      </c>
      <c r="AT244" s="15" t="s">
        <v>223</v>
      </c>
      <c r="AU244" s="15" t="s">
        <v>79</v>
      </c>
      <c r="AY244" s="15" t="s">
        <v>121</v>
      </c>
      <c r="BE244" s="183">
        <f>IF(N244="základní",J244,0)</f>
        <v>0</v>
      </c>
      <c r="BF244" s="183">
        <f>IF(N244="snížená",J244,0)</f>
        <v>0</v>
      </c>
      <c r="BG244" s="183">
        <f>IF(N244="zákl. přenesená",J244,0)</f>
        <v>0</v>
      </c>
      <c r="BH244" s="183">
        <f>IF(N244="sníž. přenesená",J244,0)</f>
        <v>0</v>
      </c>
      <c r="BI244" s="183">
        <f>IF(N244="nulová",J244,0)</f>
        <v>0</v>
      </c>
      <c r="BJ244" s="15" t="s">
        <v>75</v>
      </c>
      <c r="BK244" s="183">
        <f>ROUND(I244*H244,2)</f>
        <v>0</v>
      </c>
      <c r="BL244" s="15" t="s">
        <v>85</v>
      </c>
      <c r="BM244" s="15" t="s">
        <v>395</v>
      </c>
    </row>
    <row r="245" spans="2:65" s="11" customFormat="1" ht="11.25">
      <c r="B245" s="184"/>
      <c r="C245" s="185"/>
      <c r="D245" s="186" t="s">
        <v>130</v>
      </c>
      <c r="E245" s="187" t="s">
        <v>1</v>
      </c>
      <c r="F245" s="188" t="s">
        <v>396</v>
      </c>
      <c r="G245" s="185"/>
      <c r="H245" s="189">
        <v>183.61799999999999</v>
      </c>
      <c r="I245" s="190"/>
      <c r="J245" s="185"/>
      <c r="K245" s="185"/>
      <c r="L245" s="191"/>
      <c r="M245" s="192"/>
      <c r="N245" s="193"/>
      <c r="O245" s="193"/>
      <c r="P245" s="193"/>
      <c r="Q245" s="193"/>
      <c r="R245" s="193"/>
      <c r="S245" s="193"/>
      <c r="T245" s="194"/>
      <c r="AT245" s="195" t="s">
        <v>130</v>
      </c>
      <c r="AU245" s="195" t="s">
        <v>79</v>
      </c>
      <c r="AV245" s="11" t="s">
        <v>79</v>
      </c>
      <c r="AW245" s="11" t="s">
        <v>32</v>
      </c>
      <c r="AX245" s="11" t="s">
        <v>70</v>
      </c>
      <c r="AY245" s="195" t="s">
        <v>121</v>
      </c>
    </row>
    <row r="246" spans="2:65" s="12" customFormat="1" ht="11.25">
      <c r="B246" s="196"/>
      <c r="C246" s="197"/>
      <c r="D246" s="186" t="s">
        <v>130</v>
      </c>
      <c r="E246" s="198" t="s">
        <v>1</v>
      </c>
      <c r="F246" s="199" t="s">
        <v>132</v>
      </c>
      <c r="G246" s="197"/>
      <c r="H246" s="200">
        <v>183.61799999999999</v>
      </c>
      <c r="I246" s="201"/>
      <c r="J246" s="197"/>
      <c r="K246" s="197"/>
      <c r="L246" s="202"/>
      <c r="M246" s="203"/>
      <c r="N246" s="204"/>
      <c r="O246" s="204"/>
      <c r="P246" s="204"/>
      <c r="Q246" s="204"/>
      <c r="R246" s="204"/>
      <c r="S246" s="204"/>
      <c r="T246" s="205"/>
      <c r="AT246" s="206" t="s">
        <v>130</v>
      </c>
      <c r="AU246" s="206" t="s">
        <v>79</v>
      </c>
      <c r="AV246" s="12" t="s">
        <v>85</v>
      </c>
      <c r="AW246" s="12" t="s">
        <v>32</v>
      </c>
      <c r="AX246" s="12" t="s">
        <v>75</v>
      </c>
      <c r="AY246" s="206" t="s">
        <v>121</v>
      </c>
    </row>
    <row r="247" spans="2:65" s="1" customFormat="1" ht="16.5" customHeight="1">
      <c r="B247" s="32"/>
      <c r="C247" s="217" t="s">
        <v>397</v>
      </c>
      <c r="D247" s="217" t="s">
        <v>223</v>
      </c>
      <c r="E247" s="218" t="s">
        <v>398</v>
      </c>
      <c r="F247" s="219" t="s">
        <v>399</v>
      </c>
      <c r="G247" s="220" t="s">
        <v>171</v>
      </c>
      <c r="H247" s="221">
        <v>34.340000000000003</v>
      </c>
      <c r="I247" s="222"/>
      <c r="J247" s="223">
        <f>ROUND(I247*H247,2)</f>
        <v>0</v>
      </c>
      <c r="K247" s="219" t="s">
        <v>128</v>
      </c>
      <c r="L247" s="224"/>
      <c r="M247" s="225" t="s">
        <v>1</v>
      </c>
      <c r="N247" s="226" t="s">
        <v>41</v>
      </c>
      <c r="O247" s="58"/>
      <c r="P247" s="181">
        <f>O247*H247</f>
        <v>0</v>
      </c>
      <c r="Q247" s="181">
        <v>6.4000000000000001E-2</v>
      </c>
      <c r="R247" s="181">
        <f>Q247*H247</f>
        <v>2.1977600000000002</v>
      </c>
      <c r="S247" s="181">
        <v>0</v>
      </c>
      <c r="T247" s="182">
        <f>S247*H247</f>
        <v>0</v>
      </c>
      <c r="AR247" s="15" t="s">
        <v>227</v>
      </c>
      <c r="AT247" s="15" t="s">
        <v>223</v>
      </c>
      <c r="AU247" s="15" t="s">
        <v>79</v>
      </c>
      <c r="AY247" s="15" t="s">
        <v>121</v>
      </c>
      <c r="BE247" s="183">
        <f>IF(N247="základní",J247,0)</f>
        <v>0</v>
      </c>
      <c r="BF247" s="183">
        <f>IF(N247="snížená",J247,0)</f>
        <v>0</v>
      </c>
      <c r="BG247" s="183">
        <f>IF(N247="zákl. přenesená",J247,0)</f>
        <v>0</v>
      </c>
      <c r="BH247" s="183">
        <f>IF(N247="sníž. přenesená",J247,0)</f>
        <v>0</v>
      </c>
      <c r="BI247" s="183">
        <f>IF(N247="nulová",J247,0)</f>
        <v>0</v>
      </c>
      <c r="BJ247" s="15" t="s">
        <v>75</v>
      </c>
      <c r="BK247" s="183">
        <f>ROUND(I247*H247,2)</f>
        <v>0</v>
      </c>
      <c r="BL247" s="15" t="s">
        <v>85</v>
      </c>
      <c r="BM247" s="15" t="s">
        <v>400</v>
      </c>
    </row>
    <row r="248" spans="2:65" s="11" customFormat="1" ht="11.25">
      <c r="B248" s="184"/>
      <c r="C248" s="185"/>
      <c r="D248" s="186" t="s">
        <v>130</v>
      </c>
      <c r="E248" s="187" t="s">
        <v>1</v>
      </c>
      <c r="F248" s="188" t="s">
        <v>401</v>
      </c>
      <c r="G248" s="185"/>
      <c r="H248" s="189">
        <v>34.340000000000003</v>
      </c>
      <c r="I248" s="190"/>
      <c r="J248" s="185"/>
      <c r="K248" s="185"/>
      <c r="L248" s="191"/>
      <c r="M248" s="192"/>
      <c r="N248" s="193"/>
      <c r="O248" s="193"/>
      <c r="P248" s="193"/>
      <c r="Q248" s="193"/>
      <c r="R248" s="193"/>
      <c r="S248" s="193"/>
      <c r="T248" s="194"/>
      <c r="AT248" s="195" t="s">
        <v>130</v>
      </c>
      <c r="AU248" s="195" t="s">
        <v>79</v>
      </c>
      <c r="AV248" s="11" t="s">
        <v>79</v>
      </c>
      <c r="AW248" s="11" t="s">
        <v>32</v>
      </c>
      <c r="AX248" s="11" t="s">
        <v>70</v>
      </c>
      <c r="AY248" s="195" t="s">
        <v>121</v>
      </c>
    </row>
    <row r="249" spans="2:65" s="12" customFormat="1" ht="11.25">
      <c r="B249" s="196"/>
      <c r="C249" s="197"/>
      <c r="D249" s="186" t="s">
        <v>130</v>
      </c>
      <c r="E249" s="198" t="s">
        <v>1</v>
      </c>
      <c r="F249" s="199" t="s">
        <v>132</v>
      </c>
      <c r="G249" s="197"/>
      <c r="H249" s="200">
        <v>34.340000000000003</v>
      </c>
      <c r="I249" s="201"/>
      <c r="J249" s="197"/>
      <c r="K249" s="197"/>
      <c r="L249" s="202"/>
      <c r="M249" s="203"/>
      <c r="N249" s="204"/>
      <c r="O249" s="204"/>
      <c r="P249" s="204"/>
      <c r="Q249" s="204"/>
      <c r="R249" s="204"/>
      <c r="S249" s="204"/>
      <c r="T249" s="205"/>
      <c r="AT249" s="206" t="s">
        <v>130</v>
      </c>
      <c r="AU249" s="206" t="s">
        <v>79</v>
      </c>
      <c r="AV249" s="12" t="s">
        <v>85</v>
      </c>
      <c r="AW249" s="12" t="s">
        <v>32</v>
      </c>
      <c r="AX249" s="12" t="s">
        <v>75</v>
      </c>
      <c r="AY249" s="206" t="s">
        <v>121</v>
      </c>
    </row>
    <row r="250" spans="2:65" s="1" customFormat="1" ht="16.5" customHeight="1">
      <c r="B250" s="32"/>
      <c r="C250" s="172" t="s">
        <v>402</v>
      </c>
      <c r="D250" s="172" t="s">
        <v>124</v>
      </c>
      <c r="E250" s="173" t="s">
        <v>403</v>
      </c>
      <c r="F250" s="174" t="s">
        <v>404</v>
      </c>
      <c r="G250" s="175" t="s">
        <v>171</v>
      </c>
      <c r="H250" s="176">
        <v>443.8</v>
      </c>
      <c r="I250" s="177"/>
      <c r="J250" s="178">
        <f>ROUND(I250*H250,2)</f>
        <v>0</v>
      </c>
      <c r="K250" s="174" t="s">
        <v>128</v>
      </c>
      <c r="L250" s="36"/>
      <c r="M250" s="179" t="s">
        <v>1</v>
      </c>
      <c r="N250" s="180" t="s">
        <v>41</v>
      </c>
      <c r="O250" s="58"/>
      <c r="P250" s="181">
        <f>O250*H250</f>
        <v>0</v>
      </c>
      <c r="Q250" s="181">
        <v>0.16849</v>
      </c>
      <c r="R250" s="181">
        <f>Q250*H250</f>
        <v>74.775862000000004</v>
      </c>
      <c r="S250" s="181">
        <v>0</v>
      </c>
      <c r="T250" s="182">
        <f>S250*H250</f>
        <v>0</v>
      </c>
      <c r="AR250" s="15" t="s">
        <v>85</v>
      </c>
      <c r="AT250" s="15" t="s">
        <v>124</v>
      </c>
      <c r="AU250" s="15" t="s">
        <v>79</v>
      </c>
      <c r="AY250" s="15" t="s">
        <v>121</v>
      </c>
      <c r="BE250" s="183">
        <f>IF(N250="základní",J250,0)</f>
        <v>0</v>
      </c>
      <c r="BF250" s="183">
        <f>IF(N250="snížená",J250,0)</f>
        <v>0</v>
      </c>
      <c r="BG250" s="183">
        <f>IF(N250="zákl. přenesená",J250,0)</f>
        <v>0</v>
      </c>
      <c r="BH250" s="183">
        <f>IF(N250="sníž. přenesená",J250,0)</f>
        <v>0</v>
      </c>
      <c r="BI250" s="183">
        <f>IF(N250="nulová",J250,0)</f>
        <v>0</v>
      </c>
      <c r="BJ250" s="15" t="s">
        <v>75</v>
      </c>
      <c r="BK250" s="183">
        <f>ROUND(I250*H250,2)</f>
        <v>0</v>
      </c>
      <c r="BL250" s="15" t="s">
        <v>85</v>
      </c>
      <c r="BM250" s="15" t="s">
        <v>405</v>
      </c>
    </row>
    <row r="251" spans="2:65" s="11" customFormat="1" ht="11.25">
      <c r="B251" s="184"/>
      <c r="C251" s="185"/>
      <c r="D251" s="186" t="s">
        <v>130</v>
      </c>
      <c r="E251" s="187" t="s">
        <v>1</v>
      </c>
      <c r="F251" s="188" t="s">
        <v>406</v>
      </c>
      <c r="G251" s="185"/>
      <c r="H251" s="189">
        <v>443.8</v>
      </c>
      <c r="I251" s="190"/>
      <c r="J251" s="185"/>
      <c r="K251" s="185"/>
      <c r="L251" s="191"/>
      <c r="M251" s="192"/>
      <c r="N251" s="193"/>
      <c r="O251" s="193"/>
      <c r="P251" s="193"/>
      <c r="Q251" s="193"/>
      <c r="R251" s="193"/>
      <c r="S251" s="193"/>
      <c r="T251" s="194"/>
      <c r="AT251" s="195" t="s">
        <v>130</v>
      </c>
      <c r="AU251" s="195" t="s">
        <v>79</v>
      </c>
      <c r="AV251" s="11" t="s">
        <v>79</v>
      </c>
      <c r="AW251" s="11" t="s">
        <v>32</v>
      </c>
      <c r="AX251" s="11" t="s">
        <v>70</v>
      </c>
      <c r="AY251" s="195" t="s">
        <v>121</v>
      </c>
    </row>
    <row r="252" spans="2:65" s="12" customFormat="1" ht="11.25">
      <c r="B252" s="196"/>
      <c r="C252" s="197"/>
      <c r="D252" s="186" t="s">
        <v>130</v>
      </c>
      <c r="E252" s="198" t="s">
        <v>1</v>
      </c>
      <c r="F252" s="199" t="s">
        <v>132</v>
      </c>
      <c r="G252" s="197"/>
      <c r="H252" s="200">
        <v>443.8</v>
      </c>
      <c r="I252" s="201"/>
      <c r="J252" s="197"/>
      <c r="K252" s="197"/>
      <c r="L252" s="202"/>
      <c r="M252" s="203"/>
      <c r="N252" s="204"/>
      <c r="O252" s="204"/>
      <c r="P252" s="204"/>
      <c r="Q252" s="204"/>
      <c r="R252" s="204"/>
      <c r="S252" s="204"/>
      <c r="T252" s="205"/>
      <c r="AT252" s="206" t="s">
        <v>130</v>
      </c>
      <c r="AU252" s="206" t="s">
        <v>79</v>
      </c>
      <c r="AV252" s="12" t="s">
        <v>85</v>
      </c>
      <c r="AW252" s="12" t="s">
        <v>32</v>
      </c>
      <c r="AX252" s="12" t="s">
        <v>75</v>
      </c>
      <c r="AY252" s="206" t="s">
        <v>121</v>
      </c>
    </row>
    <row r="253" spans="2:65" s="1" customFormat="1" ht="16.5" customHeight="1">
      <c r="B253" s="32"/>
      <c r="C253" s="217" t="s">
        <v>407</v>
      </c>
      <c r="D253" s="217" t="s">
        <v>223</v>
      </c>
      <c r="E253" s="218" t="s">
        <v>408</v>
      </c>
      <c r="F253" s="219" t="s">
        <v>409</v>
      </c>
      <c r="G253" s="220" t="s">
        <v>171</v>
      </c>
      <c r="H253" s="221">
        <v>448.238</v>
      </c>
      <c r="I253" s="222"/>
      <c r="J253" s="223">
        <f>ROUND(I253*H253,2)</f>
        <v>0</v>
      </c>
      <c r="K253" s="219" t="s">
        <v>128</v>
      </c>
      <c r="L253" s="224"/>
      <c r="M253" s="225" t="s">
        <v>1</v>
      </c>
      <c r="N253" s="226" t="s">
        <v>41</v>
      </c>
      <c r="O253" s="58"/>
      <c r="P253" s="181">
        <f>O253*H253</f>
        <v>0</v>
      </c>
      <c r="Q253" s="181">
        <v>8.5000000000000006E-2</v>
      </c>
      <c r="R253" s="181">
        <f>Q253*H253</f>
        <v>38.100230000000003</v>
      </c>
      <c r="S253" s="181">
        <v>0</v>
      </c>
      <c r="T253" s="182">
        <f>S253*H253</f>
        <v>0</v>
      </c>
      <c r="AR253" s="15" t="s">
        <v>227</v>
      </c>
      <c r="AT253" s="15" t="s">
        <v>223</v>
      </c>
      <c r="AU253" s="15" t="s">
        <v>79</v>
      </c>
      <c r="AY253" s="15" t="s">
        <v>121</v>
      </c>
      <c r="BE253" s="183">
        <f>IF(N253="základní",J253,0)</f>
        <v>0</v>
      </c>
      <c r="BF253" s="183">
        <f>IF(N253="snížená",J253,0)</f>
        <v>0</v>
      </c>
      <c r="BG253" s="183">
        <f>IF(N253="zákl. přenesená",J253,0)</f>
        <v>0</v>
      </c>
      <c r="BH253" s="183">
        <f>IF(N253="sníž. přenesená",J253,0)</f>
        <v>0</v>
      </c>
      <c r="BI253" s="183">
        <f>IF(N253="nulová",J253,0)</f>
        <v>0</v>
      </c>
      <c r="BJ253" s="15" t="s">
        <v>75</v>
      </c>
      <c r="BK253" s="183">
        <f>ROUND(I253*H253,2)</f>
        <v>0</v>
      </c>
      <c r="BL253" s="15" t="s">
        <v>85</v>
      </c>
      <c r="BM253" s="15" t="s">
        <v>410</v>
      </c>
    </row>
    <row r="254" spans="2:65" s="11" customFormat="1" ht="11.25">
      <c r="B254" s="184"/>
      <c r="C254" s="185"/>
      <c r="D254" s="186" t="s">
        <v>130</v>
      </c>
      <c r="E254" s="187" t="s">
        <v>1</v>
      </c>
      <c r="F254" s="188" t="s">
        <v>411</v>
      </c>
      <c r="G254" s="185"/>
      <c r="H254" s="189">
        <v>448.238</v>
      </c>
      <c r="I254" s="190"/>
      <c r="J254" s="185"/>
      <c r="K254" s="185"/>
      <c r="L254" s="191"/>
      <c r="M254" s="192"/>
      <c r="N254" s="193"/>
      <c r="O254" s="193"/>
      <c r="P254" s="193"/>
      <c r="Q254" s="193"/>
      <c r="R254" s="193"/>
      <c r="S254" s="193"/>
      <c r="T254" s="194"/>
      <c r="AT254" s="195" t="s">
        <v>130</v>
      </c>
      <c r="AU254" s="195" t="s">
        <v>79</v>
      </c>
      <c r="AV254" s="11" t="s">
        <v>79</v>
      </c>
      <c r="AW254" s="11" t="s">
        <v>32</v>
      </c>
      <c r="AX254" s="11" t="s">
        <v>70</v>
      </c>
      <c r="AY254" s="195" t="s">
        <v>121</v>
      </c>
    </row>
    <row r="255" spans="2:65" s="12" customFormat="1" ht="11.25">
      <c r="B255" s="196"/>
      <c r="C255" s="197"/>
      <c r="D255" s="186" t="s">
        <v>130</v>
      </c>
      <c r="E255" s="198" t="s">
        <v>1</v>
      </c>
      <c r="F255" s="199" t="s">
        <v>132</v>
      </c>
      <c r="G255" s="197"/>
      <c r="H255" s="200">
        <v>448.238</v>
      </c>
      <c r="I255" s="201"/>
      <c r="J255" s="197"/>
      <c r="K255" s="197"/>
      <c r="L255" s="202"/>
      <c r="M255" s="203"/>
      <c r="N255" s="204"/>
      <c r="O255" s="204"/>
      <c r="P255" s="204"/>
      <c r="Q255" s="204"/>
      <c r="R255" s="204"/>
      <c r="S255" s="204"/>
      <c r="T255" s="205"/>
      <c r="AT255" s="206" t="s">
        <v>130</v>
      </c>
      <c r="AU255" s="206" t="s">
        <v>79</v>
      </c>
      <c r="AV255" s="12" t="s">
        <v>85</v>
      </c>
      <c r="AW255" s="12" t="s">
        <v>32</v>
      </c>
      <c r="AX255" s="12" t="s">
        <v>75</v>
      </c>
      <c r="AY255" s="206" t="s">
        <v>121</v>
      </c>
    </row>
    <row r="256" spans="2:65" s="1" customFormat="1" ht="16.5" customHeight="1">
      <c r="B256" s="32"/>
      <c r="C256" s="172" t="s">
        <v>412</v>
      </c>
      <c r="D256" s="172" t="s">
        <v>124</v>
      </c>
      <c r="E256" s="173" t="s">
        <v>413</v>
      </c>
      <c r="F256" s="174" t="s">
        <v>414</v>
      </c>
      <c r="G256" s="175" t="s">
        <v>171</v>
      </c>
      <c r="H256" s="176">
        <v>36.700000000000003</v>
      </c>
      <c r="I256" s="177"/>
      <c r="J256" s="178">
        <f>ROUND(I256*H256,2)</f>
        <v>0</v>
      </c>
      <c r="K256" s="174" t="s">
        <v>128</v>
      </c>
      <c r="L256" s="36"/>
      <c r="M256" s="179" t="s">
        <v>1</v>
      </c>
      <c r="N256" s="180" t="s">
        <v>41</v>
      </c>
      <c r="O256" s="58"/>
      <c r="P256" s="181">
        <f>O256*H256</f>
        <v>0</v>
      </c>
      <c r="Q256" s="181">
        <v>0.10095</v>
      </c>
      <c r="R256" s="181">
        <f>Q256*H256</f>
        <v>3.7048650000000003</v>
      </c>
      <c r="S256" s="181">
        <v>0</v>
      </c>
      <c r="T256" s="182">
        <f>S256*H256</f>
        <v>0</v>
      </c>
      <c r="AR256" s="15" t="s">
        <v>85</v>
      </c>
      <c r="AT256" s="15" t="s">
        <v>124</v>
      </c>
      <c r="AU256" s="15" t="s">
        <v>79</v>
      </c>
      <c r="AY256" s="15" t="s">
        <v>121</v>
      </c>
      <c r="BE256" s="183">
        <f>IF(N256="základní",J256,0)</f>
        <v>0</v>
      </c>
      <c r="BF256" s="183">
        <f>IF(N256="snížená",J256,0)</f>
        <v>0</v>
      </c>
      <c r="BG256" s="183">
        <f>IF(N256="zákl. přenesená",J256,0)</f>
        <v>0</v>
      </c>
      <c r="BH256" s="183">
        <f>IF(N256="sníž. přenesená",J256,0)</f>
        <v>0</v>
      </c>
      <c r="BI256" s="183">
        <f>IF(N256="nulová",J256,0)</f>
        <v>0</v>
      </c>
      <c r="BJ256" s="15" t="s">
        <v>75</v>
      </c>
      <c r="BK256" s="183">
        <f>ROUND(I256*H256,2)</f>
        <v>0</v>
      </c>
      <c r="BL256" s="15" t="s">
        <v>85</v>
      </c>
      <c r="BM256" s="15" t="s">
        <v>415</v>
      </c>
    </row>
    <row r="257" spans="2:65" s="1" customFormat="1" ht="16.5" customHeight="1">
      <c r="B257" s="32"/>
      <c r="C257" s="217" t="s">
        <v>416</v>
      </c>
      <c r="D257" s="217" t="s">
        <v>223</v>
      </c>
      <c r="E257" s="218" t="s">
        <v>417</v>
      </c>
      <c r="F257" s="219" t="s">
        <v>418</v>
      </c>
      <c r="G257" s="220" t="s">
        <v>171</v>
      </c>
      <c r="H257" s="221">
        <v>37.067</v>
      </c>
      <c r="I257" s="222"/>
      <c r="J257" s="223">
        <f>ROUND(I257*H257,2)</f>
        <v>0</v>
      </c>
      <c r="K257" s="219" t="s">
        <v>128</v>
      </c>
      <c r="L257" s="224"/>
      <c r="M257" s="225" t="s">
        <v>1</v>
      </c>
      <c r="N257" s="226" t="s">
        <v>41</v>
      </c>
      <c r="O257" s="58"/>
      <c r="P257" s="181">
        <f>O257*H257</f>
        <v>0</v>
      </c>
      <c r="Q257" s="181">
        <v>4.5999999999999999E-2</v>
      </c>
      <c r="R257" s="181">
        <f>Q257*H257</f>
        <v>1.705082</v>
      </c>
      <c r="S257" s="181">
        <v>0</v>
      </c>
      <c r="T257" s="182">
        <f>S257*H257</f>
        <v>0</v>
      </c>
      <c r="AR257" s="15" t="s">
        <v>227</v>
      </c>
      <c r="AT257" s="15" t="s">
        <v>223</v>
      </c>
      <c r="AU257" s="15" t="s">
        <v>79</v>
      </c>
      <c r="AY257" s="15" t="s">
        <v>121</v>
      </c>
      <c r="BE257" s="183">
        <f>IF(N257="základní",J257,0)</f>
        <v>0</v>
      </c>
      <c r="BF257" s="183">
        <f>IF(N257="snížená",J257,0)</f>
        <v>0</v>
      </c>
      <c r="BG257" s="183">
        <f>IF(N257="zákl. přenesená",J257,0)</f>
        <v>0</v>
      </c>
      <c r="BH257" s="183">
        <f>IF(N257="sníž. přenesená",J257,0)</f>
        <v>0</v>
      </c>
      <c r="BI257" s="183">
        <f>IF(N257="nulová",J257,0)</f>
        <v>0</v>
      </c>
      <c r="BJ257" s="15" t="s">
        <v>75</v>
      </c>
      <c r="BK257" s="183">
        <f>ROUND(I257*H257,2)</f>
        <v>0</v>
      </c>
      <c r="BL257" s="15" t="s">
        <v>85</v>
      </c>
      <c r="BM257" s="15" t="s">
        <v>419</v>
      </c>
    </row>
    <row r="258" spans="2:65" s="11" customFormat="1" ht="11.25">
      <c r="B258" s="184"/>
      <c r="C258" s="185"/>
      <c r="D258" s="186" t="s">
        <v>130</v>
      </c>
      <c r="E258" s="187" t="s">
        <v>1</v>
      </c>
      <c r="F258" s="188" t="s">
        <v>420</v>
      </c>
      <c r="G258" s="185"/>
      <c r="H258" s="189">
        <v>37.067</v>
      </c>
      <c r="I258" s="190"/>
      <c r="J258" s="185"/>
      <c r="K258" s="185"/>
      <c r="L258" s="191"/>
      <c r="M258" s="192"/>
      <c r="N258" s="193"/>
      <c r="O258" s="193"/>
      <c r="P258" s="193"/>
      <c r="Q258" s="193"/>
      <c r="R258" s="193"/>
      <c r="S258" s="193"/>
      <c r="T258" s="194"/>
      <c r="AT258" s="195" t="s">
        <v>130</v>
      </c>
      <c r="AU258" s="195" t="s">
        <v>79</v>
      </c>
      <c r="AV258" s="11" t="s">
        <v>79</v>
      </c>
      <c r="AW258" s="11" t="s">
        <v>32</v>
      </c>
      <c r="AX258" s="11" t="s">
        <v>70</v>
      </c>
      <c r="AY258" s="195" t="s">
        <v>121</v>
      </c>
    </row>
    <row r="259" spans="2:65" s="12" customFormat="1" ht="11.25">
      <c r="B259" s="196"/>
      <c r="C259" s="197"/>
      <c r="D259" s="186" t="s">
        <v>130</v>
      </c>
      <c r="E259" s="198" t="s">
        <v>1</v>
      </c>
      <c r="F259" s="199" t="s">
        <v>132</v>
      </c>
      <c r="G259" s="197"/>
      <c r="H259" s="200">
        <v>37.067</v>
      </c>
      <c r="I259" s="201"/>
      <c r="J259" s="197"/>
      <c r="K259" s="197"/>
      <c r="L259" s="202"/>
      <c r="M259" s="203"/>
      <c r="N259" s="204"/>
      <c r="O259" s="204"/>
      <c r="P259" s="204"/>
      <c r="Q259" s="204"/>
      <c r="R259" s="204"/>
      <c r="S259" s="204"/>
      <c r="T259" s="205"/>
      <c r="AT259" s="206" t="s">
        <v>130</v>
      </c>
      <c r="AU259" s="206" t="s">
        <v>79</v>
      </c>
      <c r="AV259" s="12" t="s">
        <v>85</v>
      </c>
      <c r="AW259" s="12" t="s">
        <v>32</v>
      </c>
      <c r="AX259" s="12" t="s">
        <v>75</v>
      </c>
      <c r="AY259" s="206" t="s">
        <v>121</v>
      </c>
    </row>
    <row r="260" spans="2:65" s="1" customFormat="1" ht="16.5" customHeight="1">
      <c r="B260" s="32"/>
      <c r="C260" s="172" t="s">
        <v>421</v>
      </c>
      <c r="D260" s="172" t="s">
        <v>124</v>
      </c>
      <c r="E260" s="173" t="s">
        <v>422</v>
      </c>
      <c r="F260" s="174" t="s">
        <v>423</v>
      </c>
      <c r="G260" s="175" t="s">
        <v>177</v>
      </c>
      <c r="H260" s="176">
        <v>13.558999999999999</v>
      </c>
      <c r="I260" s="177"/>
      <c r="J260" s="178">
        <f>ROUND(I260*H260,2)</f>
        <v>0</v>
      </c>
      <c r="K260" s="174" t="s">
        <v>128</v>
      </c>
      <c r="L260" s="36"/>
      <c r="M260" s="179" t="s">
        <v>1</v>
      </c>
      <c r="N260" s="180" t="s">
        <v>41</v>
      </c>
      <c r="O260" s="58"/>
      <c r="P260" s="181">
        <f>O260*H260</f>
        <v>0</v>
      </c>
      <c r="Q260" s="181">
        <v>2.2563399999999998</v>
      </c>
      <c r="R260" s="181">
        <f>Q260*H260</f>
        <v>30.593714059999996</v>
      </c>
      <c r="S260" s="181">
        <v>0</v>
      </c>
      <c r="T260" s="182">
        <f>S260*H260</f>
        <v>0</v>
      </c>
      <c r="AR260" s="15" t="s">
        <v>85</v>
      </c>
      <c r="AT260" s="15" t="s">
        <v>124</v>
      </c>
      <c r="AU260" s="15" t="s">
        <v>79</v>
      </c>
      <c r="AY260" s="15" t="s">
        <v>121</v>
      </c>
      <c r="BE260" s="183">
        <f>IF(N260="základní",J260,0)</f>
        <v>0</v>
      </c>
      <c r="BF260" s="183">
        <f>IF(N260="snížená",J260,0)</f>
        <v>0</v>
      </c>
      <c r="BG260" s="183">
        <f>IF(N260="zákl. přenesená",J260,0)</f>
        <v>0</v>
      </c>
      <c r="BH260" s="183">
        <f>IF(N260="sníž. přenesená",J260,0)</f>
        <v>0</v>
      </c>
      <c r="BI260" s="183">
        <f>IF(N260="nulová",J260,0)</f>
        <v>0</v>
      </c>
      <c r="BJ260" s="15" t="s">
        <v>75</v>
      </c>
      <c r="BK260" s="183">
        <f>ROUND(I260*H260,2)</f>
        <v>0</v>
      </c>
      <c r="BL260" s="15" t="s">
        <v>85</v>
      </c>
      <c r="BM260" s="15" t="s">
        <v>424</v>
      </c>
    </row>
    <row r="261" spans="2:65" s="11" customFormat="1" ht="11.25">
      <c r="B261" s="184"/>
      <c r="C261" s="185"/>
      <c r="D261" s="186" t="s">
        <v>130</v>
      </c>
      <c r="E261" s="187" t="s">
        <v>1</v>
      </c>
      <c r="F261" s="188" t="s">
        <v>425</v>
      </c>
      <c r="G261" s="185"/>
      <c r="H261" s="189">
        <v>13.192</v>
      </c>
      <c r="I261" s="190"/>
      <c r="J261" s="185"/>
      <c r="K261" s="185"/>
      <c r="L261" s="191"/>
      <c r="M261" s="192"/>
      <c r="N261" s="193"/>
      <c r="O261" s="193"/>
      <c r="P261" s="193"/>
      <c r="Q261" s="193"/>
      <c r="R261" s="193"/>
      <c r="S261" s="193"/>
      <c r="T261" s="194"/>
      <c r="AT261" s="195" t="s">
        <v>130</v>
      </c>
      <c r="AU261" s="195" t="s">
        <v>79</v>
      </c>
      <c r="AV261" s="11" t="s">
        <v>79</v>
      </c>
      <c r="AW261" s="11" t="s">
        <v>32</v>
      </c>
      <c r="AX261" s="11" t="s">
        <v>70</v>
      </c>
      <c r="AY261" s="195" t="s">
        <v>121</v>
      </c>
    </row>
    <row r="262" spans="2:65" s="11" customFormat="1" ht="11.25">
      <c r="B262" s="184"/>
      <c r="C262" s="185"/>
      <c r="D262" s="186" t="s">
        <v>130</v>
      </c>
      <c r="E262" s="187" t="s">
        <v>1</v>
      </c>
      <c r="F262" s="188" t="s">
        <v>426</v>
      </c>
      <c r="G262" s="185"/>
      <c r="H262" s="189">
        <v>0.36699999999999999</v>
      </c>
      <c r="I262" s="190"/>
      <c r="J262" s="185"/>
      <c r="K262" s="185"/>
      <c r="L262" s="191"/>
      <c r="M262" s="192"/>
      <c r="N262" s="193"/>
      <c r="O262" s="193"/>
      <c r="P262" s="193"/>
      <c r="Q262" s="193"/>
      <c r="R262" s="193"/>
      <c r="S262" s="193"/>
      <c r="T262" s="194"/>
      <c r="AT262" s="195" t="s">
        <v>130</v>
      </c>
      <c r="AU262" s="195" t="s">
        <v>79</v>
      </c>
      <c r="AV262" s="11" t="s">
        <v>79</v>
      </c>
      <c r="AW262" s="11" t="s">
        <v>32</v>
      </c>
      <c r="AX262" s="11" t="s">
        <v>70</v>
      </c>
      <c r="AY262" s="195" t="s">
        <v>121</v>
      </c>
    </row>
    <row r="263" spans="2:65" s="12" customFormat="1" ht="11.25">
      <c r="B263" s="196"/>
      <c r="C263" s="197"/>
      <c r="D263" s="186" t="s">
        <v>130</v>
      </c>
      <c r="E263" s="198" t="s">
        <v>1</v>
      </c>
      <c r="F263" s="199" t="s">
        <v>132</v>
      </c>
      <c r="G263" s="197"/>
      <c r="H263" s="200">
        <v>13.558999999999999</v>
      </c>
      <c r="I263" s="201"/>
      <c r="J263" s="197"/>
      <c r="K263" s="197"/>
      <c r="L263" s="202"/>
      <c r="M263" s="203"/>
      <c r="N263" s="204"/>
      <c r="O263" s="204"/>
      <c r="P263" s="204"/>
      <c r="Q263" s="204"/>
      <c r="R263" s="204"/>
      <c r="S263" s="204"/>
      <c r="T263" s="205"/>
      <c r="AT263" s="206" t="s">
        <v>130</v>
      </c>
      <c r="AU263" s="206" t="s">
        <v>79</v>
      </c>
      <c r="AV263" s="12" t="s">
        <v>85</v>
      </c>
      <c r="AW263" s="12" t="s">
        <v>32</v>
      </c>
      <c r="AX263" s="12" t="s">
        <v>75</v>
      </c>
      <c r="AY263" s="206" t="s">
        <v>121</v>
      </c>
    </row>
    <row r="264" spans="2:65" s="1" customFormat="1" ht="16.5" customHeight="1">
      <c r="B264" s="32"/>
      <c r="C264" s="172" t="s">
        <v>427</v>
      </c>
      <c r="D264" s="172" t="s">
        <v>124</v>
      </c>
      <c r="E264" s="173" t="s">
        <v>428</v>
      </c>
      <c r="F264" s="174" t="s">
        <v>429</v>
      </c>
      <c r="G264" s="175" t="s">
        <v>171</v>
      </c>
      <c r="H264" s="176">
        <v>5.8</v>
      </c>
      <c r="I264" s="177"/>
      <c r="J264" s="178">
        <f>ROUND(I264*H264,2)</f>
        <v>0</v>
      </c>
      <c r="K264" s="174" t="s">
        <v>128</v>
      </c>
      <c r="L264" s="36"/>
      <c r="M264" s="179" t="s">
        <v>1</v>
      </c>
      <c r="N264" s="180" t="s">
        <v>41</v>
      </c>
      <c r="O264" s="58"/>
      <c r="P264" s="181">
        <f>O264*H264</f>
        <v>0</v>
      </c>
      <c r="Q264" s="181">
        <v>4.3E-3</v>
      </c>
      <c r="R264" s="181">
        <f>Q264*H264</f>
        <v>2.494E-2</v>
      </c>
      <c r="S264" s="181">
        <v>0</v>
      </c>
      <c r="T264" s="182">
        <f>S264*H264</f>
        <v>0</v>
      </c>
      <c r="AR264" s="15" t="s">
        <v>85</v>
      </c>
      <c r="AT264" s="15" t="s">
        <v>124</v>
      </c>
      <c r="AU264" s="15" t="s">
        <v>79</v>
      </c>
      <c r="AY264" s="15" t="s">
        <v>121</v>
      </c>
      <c r="BE264" s="183">
        <f>IF(N264="základní",J264,0)</f>
        <v>0</v>
      </c>
      <c r="BF264" s="183">
        <f>IF(N264="snížená",J264,0)</f>
        <v>0</v>
      </c>
      <c r="BG264" s="183">
        <f>IF(N264="zákl. přenesená",J264,0)</f>
        <v>0</v>
      </c>
      <c r="BH264" s="183">
        <f>IF(N264="sníž. přenesená",J264,0)</f>
        <v>0</v>
      </c>
      <c r="BI264" s="183">
        <f>IF(N264="nulová",J264,0)</f>
        <v>0</v>
      </c>
      <c r="BJ264" s="15" t="s">
        <v>75</v>
      </c>
      <c r="BK264" s="183">
        <f>ROUND(I264*H264,2)</f>
        <v>0</v>
      </c>
      <c r="BL264" s="15" t="s">
        <v>85</v>
      </c>
      <c r="BM264" s="15" t="s">
        <v>430</v>
      </c>
    </row>
    <row r="265" spans="2:65" s="1" customFormat="1" ht="16.5" customHeight="1">
      <c r="B265" s="32"/>
      <c r="C265" s="172" t="s">
        <v>431</v>
      </c>
      <c r="D265" s="172" t="s">
        <v>124</v>
      </c>
      <c r="E265" s="173" t="s">
        <v>432</v>
      </c>
      <c r="F265" s="174" t="s">
        <v>433</v>
      </c>
      <c r="G265" s="175" t="s">
        <v>171</v>
      </c>
      <c r="H265" s="176">
        <v>5.8</v>
      </c>
      <c r="I265" s="177"/>
      <c r="J265" s="178">
        <f>ROUND(I265*H265,2)</f>
        <v>0</v>
      </c>
      <c r="K265" s="174" t="s">
        <v>128</v>
      </c>
      <c r="L265" s="36"/>
      <c r="M265" s="179" t="s">
        <v>1</v>
      </c>
      <c r="N265" s="180" t="s">
        <v>41</v>
      </c>
      <c r="O265" s="58"/>
      <c r="P265" s="181">
        <f>O265*H265</f>
        <v>0</v>
      </c>
      <c r="Q265" s="181">
        <v>0</v>
      </c>
      <c r="R265" s="181">
        <f>Q265*H265</f>
        <v>0</v>
      </c>
      <c r="S265" s="181">
        <v>0</v>
      </c>
      <c r="T265" s="182">
        <f>S265*H265</f>
        <v>0</v>
      </c>
      <c r="AR265" s="15" t="s">
        <v>85</v>
      </c>
      <c r="AT265" s="15" t="s">
        <v>124</v>
      </c>
      <c r="AU265" s="15" t="s">
        <v>79</v>
      </c>
      <c r="AY265" s="15" t="s">
        <v>121</v>
      </c>
      <c r="BE265" s="183">
        <f>IF(N265="základní",J265,0)</f>
        <v>0</v>
      </c>
      <c r="BF265" s="183">
        <f>IF(N265="snížená",J265,0)</f>
        <v>0</v>
      </c>
      <c r="BG265" s="183">
        <f>IF(N265="zákl. přenesená",J265,0)</f>
        <v>0</v>
      </c>
      <c r="BH265" s="183">
        <f>IF(N265="sníž. přenesená",J265,0)</f>
        <v>0</v>
      </c>
      <c r="BI265" s="183">
        <f>IF(N265="nulová",J265,0)</f>
        <v>0</v>
      </c>
      <c r="BJ265" s="15" t="s">
        <v>75</v>
      </c>
      <c r="BK265" s="183">
        <f>ROUND(I265*H265,2)</f>
        <v>0</v>
      </c>
      <c r="BL265" s="15" t="s">
        <v>85</v>
      </c>
      <c r="BM265" s="15" t="s">
        <v>434</v>
      </c>
    </row>
    <row r="266" spans="2:65" s="10" customFormat="1" ht="22.9" customHeight="1">
      <c r="B266" s="156"/>
      <c r="C266" s="157"/>
      <c r="D266" s="158" t="s">
        <v>69</v>
      </c>
      <c r="E266" s="170" t="s">
        <v>435</v>
      </c>
      <c r="F266" s="170" t="s">
        <v>436</v>
      </c>
      <c r="G266" s="157"/>
      <c r="H266" s="157"/>
      <c r="I266" s="160"/>
      <c r="J266" s="171">
        <f>BK266</f>
        <v>0</v>
      </c>
      <c r="K266" s="157"/>
      <c r="L266" s="162"/>
      <c r="M266" s="163"/>
      <c r="N266" s="164"/>
      <c r="O266" s="164"/>
      <c r="P266" s="165">
        <f>SUM(P267:P288)</f>
        <v>0</v>
      </c>
      <c r="Q266" s="164"/>
      <c r="R266" s="165">
        <f>SUM(R267:R288)</f>
        <v>0</v>
      </c>
      <c r="S266" s="164"/>
      <c r="T266" s="166">
        <f>SUM(T267:T288)</f>
        <v>0</v>
      </c>
      <c r="AR266" s="167" t="s">
        <v>75</v>
      </c>
      <c r="AT266" s="168" t="s">
        <v>69</v>
      </c>
      <c r="AU266" s="168" t="s">
        <v>75</v>
      </c>
      <c r="AY266" s="167" t="s">
        <v>121</v>
      </c>
      <c r="BK266" s="169">
        <f>SUM(BK267:BK288)</f>
        <v>0</v>
      </c>
    </row>
    <row r="267" spans="2:65" s="1" customFormat="1" ht="16.5" customHeight="1">
      <c r="B267" s="32"/>
      <c r="C267" s="172" t="s">
        <v>437</v>
      </c>
      <c r="D267" s="172" t="s">
        <v>124</v>
      </c>
      <c r="E267" s="173" t="s">
        <v>438</v>
      </c>
      <c r="F267" s="174" t="s">
        <v>439</v>
      </c>
      <c r="G267" s="175" t="s">
        <v>207</v>
      </c>
      <c r="H267" s="176">
        <v>707.553</v>
      </c>
      <c r="I267" s="177"/>
      <c r="J267" s="178">
        <f>ROUND(I267*H267,2)</f>
        <v>0</v>
      </c>
      <c r="K267" s="174" t="s">
        <v>128</v>
      </c>
      <c r="L267" s="36"/>
      <c r="M267" s="179" t="s">
        <v>1</v>
      </c>
      <c r="N267" s="180" t="s">
        <v>41</v>
      </c>
      <c r="O267" s="58"/>
      <c r="P267" s="181">
        <f>O267*H267</f>
        <v>0</v>
      </c>
      <c r="Q267" s="181">
        <v>0</v>
      </c>
      <c r="R267" s="181">
        <f>Q267*H267</f>
        <v>0</v>
      </c>
      <c r="S267" s="181">
        <v>0</v>
      </c>
      <c r="T267" s="182">
        <f>S267*H267</f>
        <v>0</v>
      </c>
      <c r="AR267" s="15" t="s">
        <v>85</v>
      </c>
      <c r="AT267" s="15" t="s">
        <v>124</v>
      </c>
      <c r="AU267" s="15" t="s">
        <v>79</v>
      </c>
      <c r="AY267" s="15" t="s">
        <v>121</v>
      </c>
      <c r="BE267" s="183">
        <f>IF(N267="základní",J267,0)</f>
        <v>0</v>
      </c>
      <c r="BF267" s="183">
        <f>IF(N267="snížená",J267,0)</f>
        <v>0</v>
      </c>
      <c r="BG267" s="183">
        <f>IF(N267="zákl. přenesená",J267,0)</f>
        <v>0</v>
      </c>
      <c r="BH267" s="183">
        <f>IF(N267="sníž. přenesená",J267,0)</f>
        <v>0</v>
      </c>
      <c r="BI267" s="183">
        <f>IF(N267="nulová",J267,0)</f>
        <v>0</v>
      </c>
      <c r="BJ267" s="15" t="s">
        <v>75</v>
      </c>
      <c r="BK267" s="183">
        <f>ROUND(I267*H267,2)</f>
        <v>0</v>
      </c>
      <c r="BL267" s="15" t="s">
        <v>85</v>
      </c>
      <c r="BM267" s="15" t="s">
        <v>440</v>
      </c>
    </row>
    <row r="268" spans="2:65" s="11" customFormat="1" ht="11.25">
      <c r="B268" s="184"/>
      <c r="C268" s="185"/>
      <c r="D268" s="186" t="s">
        <v>130</v>
      </c>
      <c r="E268" s="187" t="s">
        <v>1</v>
      </c>
      <c r="F268" s="188" t="s">
        <v>441</v>
      </c>
      <c r="G268" s="185"/>
      <c r="H268" s="189">
        <v>398.94499999999999</v>
      </c>
      <c r="I268" s="190"/>
      <c r="J268" s="185"/>
      <c r="K268" s="185"/>
      <c r="L268" s="191"/>
      <c r="M268" s="192"/>
      <c r="N268" s="193"/>
      <c r="O268" s="193"/>
      <c r="P268" s="193"/>
      <c r="Q268" s="193"/>
      <c r="R268" s="193"/>
      <c r="S268" s="193"/>
      <c r="T268" s="194"/>
      <c r="AT268" s="195" t="s">
        <v>130</v>
      </c>
      <c r="AU268" s="195" t="s">
        <v>79</v>
      </c>
      <c r="AV268" s="11" t="s">
        <v>79</v>
      </c>
      <c r="AW268" s="11" t="s">
        <v>32</v>
      </c>
      <c r="AX268" s="11" t="s">
        <v>70</v>
      </c>
      <c r="AY268" s="195" t="s">
        <v>121</v>
      </c>
    </row>
    <row r="269" spans="2:65" s="11" customFormat="1" ht="11.25">
      <c r="B269" s="184"/>
      <c r="C269" s="185"/>
      <c r="D269" s="186" t="s">
        <v>130</v>
      </c>
      <c r="E269" s="187" t="s">
        <v>1</v>
      </c>
      <c r="F269" s="188" t="s">
        <v>442</v>
      </c>
      <c r="G269" s="185"/>
      <c r="H269" s="189">
        <v>308.608</v>
      </c>
      <c r="I269" s="190"/>
      <c r="J269" s="185"/>
      <c r="K269" s="185"/>
      <c r="L269" s="191"/>
      <c r="M269" s="192"/>
      <c r="N269" s="193"/>
      <c r="O269" s="193"/>
      <c r="P269" s="193"/>
      <c r="Q269" s="193"/>
      <c r="R269" s="193"/>
      <c r="S269" s="193"/>
      <c r="T269" s="194"/>
      <c r="AT269" s="195" t="s">
        <v>130</v>
      </c>
      <c r="AU269" s="195" t="s">
        <v>79</v>
      </c>
      <c r="AV269" s="11" t="s">
        <v>79</v>
      </c>
      <c r="AW269" s="11" t="s">
        <v>32</v>
      </c>
      <c r="AX269" s="11" t="s">
        <v>70</v>
      </c>
      <c r="AY269" s="195" t="s">
        <v>121</v>
      </c>
    </row>
    <row r="270" spans="2:65" s="12" customFormat="1" ht="11.25">
      <c r="B270" s="196"/>
      <c r="C270" s="197"/>
      <c r="D270" s="186" t="s">
        <v>130</v>
      </c>
      <c r="E270" s="198" t="s">
        <v>1</v>
      </c>
      <c r="F270" s="199" t="s">
        <v>132</v>
      </c>
      <c r="G270" s="197"/>
      <c r="H270" s="200">
        <v>707.553</v>
      </c>
      <c r="I270" s="201"/>
      <c r="J270" s="197"/>
      <c r="K270" s="197"/>
      <c r="L270" s="202"/>
      <c r="M270" s="203"/>
      <c r="N270" s="204"/>
      <c r="O270" s="204"/>
      <c r="P270" s="204"/>
      <c r="Q270" s="204"/>
      <c r="R270" s="204"/>
      <c r="S270" s="204"/>
      <c r="T270" s="205"/>
      <c r="AT270" s="206" t="s">
        <v>130</v>
      </c>
      <c r="AU270" s="206" t="s">
        <v>79</v>
      </c>
      <c r="AV270" s="12" t="s">
        <v>85</v>
      </c>
      <c r="AW270" s="12" t="s">
        <v>32</v>
      </c>
      <c r="AX270" s="12" t="s">
        <v>75</v>
      </c>
      <c r="AY270" s="206" t="s">
        <v>121</v>
      </c>
    </row>
    <row r="271" spans="2:65" s="1" customFormat="1" ht="16.5" customHeight="1">
      <c r="B271" s="32"/>
      <c r="C271" s="172" t="s">
        <v>443</v>
      </c>
      <c r="D271" s="172" t="s">
        <v>124</v>
      </c>
      <c r="E271" s="173" t="s">
        <v>444</v>
      </c>
      <c r="F271" s="174" t="s">
        <v>445</v>
      </c>
      <c r="G271" s="175" t="s">
        <v>207</v>
      </c>
      <c r="H271" s="176">
        <v>9905.7420000000002</v>
      </c>
      <c r="I271" s="177"/>
      <c r="J271" s="178">
        <f>ROUND(I271*H271,2)</f>
        <v>0</v>
      </c>
      <c r="K271" s="174" t="s">
        <v>128</v>
      </c>
      <c r="L271" s="36"/>
      <c r="M271" s="179" t="s">
        <v>1</v>
      </c>
      <c r="N271" s="180" t="s">
        <v>41</v>
      </c>
      <c r="O271" s="58"/>
      <c r="P271" s="181">
        <f>O271*H271</f>
        <v>0</v>
      </c>
      <c r="Q271" s="181">
        <v>0</v>
      </c>
      <c r="R271" s="181">
        <f>Q271*H271</f>
        <v>0</v>
      </c>
      <c r="S271" s="181">
        <v>0</v>
      </c>
      <c r="T271" s="182">
        <f>S271*H271</f>
        <v>0</v>
      </c>
      <c r="AR271" s="15" t="s">
        <v>85</v>
      </c>
      <c r="AT271" s="15" t="s">
        <v>124</v>
      </c>
      <c r="AU271" s="15" t="s">
        <v>79</v>
      </c>
      <c r="AY271" s="15" t="s">
        <v>121</v>
      </c>
      <c r="BE271" s="183">
        <f>IF(N271="základní",J271,0)</f>
        <v>0</v>
      </c>
      <c r="BF271" s="183">
        <f>IF(N271="snížená",J271,0)</f>
        <v>0</v>
      </c>
      <c r="BG271" s="183">
        <f>IF(N271="zákl. přenesená",J271,0)</f>
        <v>0</v>
      </c>
      <c r="BH271" s="183">
        <f>IF(N271="sníž. přenesená",J271,0)</f>
        <v>0</v>
      </c>
      <c r="BI271" s="183">
        <f>IF(N271="nulová",J271,0)</f>
        <v>0</v>
      </c>
      <c r="BJ271" s="15" t="s">
        <v>75</v>
      </c>
      <c r="BK271" s="183">
        <f>ROUND(I271*H271,2)</f>
        <v>0</v>
      </c>
      <c r="BL271" s="15" t="s">
        <v>85</v>
      </c>
      <c r="BM271" s="15" t="s">
        <v>446</v>
      </c>
    </row>
    <row r="272" spans="2:65" s="11" customFormat="1" ht="11.25">
      <c r="B272" s="184"/>
      <c r="C272" s="185"/>
      <c r="D272" s="186" t="s">
        <v>130</v>
      </c>
      <c r="E272" s="187" t="s">
        <v>1</v>
      </c>
      <c r="F272" s="188" t="s">
        <v>447</v>
      </c>
      <c r="G272" s="185"/>
      <c r="H272" s="189">
        <v>9905.7420000000002</v>
      </c>
      <c r="I272" s="190"/>
      <c r="J272" s="185"/>
      <c r="K272" s="185"/>
      <c r="L272" s="191"/>
      <c r="M272" s="192"/>
      <c r="N272" s="193"/>
      <c r="O272" s="193"/>
      <c r="P272" s="193"/>
      <c r="Q272" s="193"/>
      <c r="R272" s="193"/>
      <c r="S272" s="193"/>
      <c r="T272" s="194"/>
      <c r="AT272" s="195" t="s">
        <v>130</v>
      </c>
      <c r="AU272" s="195" t="s">
        <v>79</v>
      </c>
      <c r="AV272" s="11" t="s">
        <v>79</v>
      </c>
      <c r="AW272" s="11" t="s">
        <v>32</v>
      </c>
      <c r="AX272" s="11" t="s">
        <v>70</v>
      </c>
      <c r="AY272" s="195" t="s">
        <v>121</v>
      </c>
    </row>
    <row r="273" spans="2:65" s="12" customFormat="1" ht="11.25">
      <c r="B273" s="196"/>
      <c r="C273" s="197"/>
      <c r="D273" s="186" t="s">
        <v>130</v>
      </c>
      <c r="E273" s="198" t="s">
        <v>1</v>
      </c>
      <c r="F273" s="199" t="s">
        <v>132</v>
      </c>
      <c r="G273" s="197"/>
      <c r="H273" s="200">
        <v>9905.7420000000002</v>
      </c>
      <c r="I273" s="201"/>
      <c r="J273" s="197"/>
      <c r="K273" s="197"/>
      <c r="L273" s="202"/>
      <c r="M273" s="203"/>
      <c r="N273" s="204"/>
      <c r="O273" s="204"/>
      <c r="P273" s="204"/>
      <c r="Q273" s="204"/>
      <c r="R273" s="204"/>
      <c r="S273" s="204"/>
      <c r="T273" s="205"/>
      <c r="AT273" s="206" t="s">
        <v>130</v>
      </c>
      <c r="AU273" s="206" t="s">
        <v>79</v>
      </c>
      <c r="AV273" s="12" t="s">
        <v>85</v>
      </c>
      <c r="AW273" s="12" t="s">
        <v>32</v>
      </c>
      <c r="AX273" s="12" t="s">
        <v>75</v>
      </c>
      <c r="AY273" s="206" t="s">
        <v>121</v>
      </c>
    </row>
    <row r="274" spans="2:65" s="1" customFormat="1" ht="16.5" customHeight="1">
      <c r="B274" s="32"/>
      <c r="C274" s="172" t="s">
        <v>448</v>
      </c>
      <c r="D274" s="172" t="s">
        <v>124</v>
      </c>
      <c r="E274" s="173" t="s">
        <v>449</v>
      </c>
      <c r="F274" s="174" t="s">
        <v>450</v>
      </c>
      <c r="G274" s="175" t="s">
        <v>207</v>
      </c>
      <c r="H274" s="176">
        <v>188.828</v>
      </c>
      <c r="I274" s="177"/>
      <c r="J274" s="178">
        <f>ROUND(I274*H274,2)</f>
        <v>0</v>
      </c>
      <c r="K274" s="174" t="s">
        <v>128</v>
      </c>
      <c r="L274" s="36"/>
      <c r="M274" s="179" t="s">
        <v>1</v>
      </c>
      <c r="N274" s="180" t="s">
        <v>41</v>
      </c>
      <c r="O274" s="58"/>
      <c r="P274" s="181">
        <f>O274*H274</f>
        <v>0</v>
      </c>
      <c r="Q274" s="181">
        <v>0</v>
      </c>
      <c r="R274" s="181">
        <f>Q274*H274</f>
        <v>0</v>
      </c>
      <c r="S274" s="181">
        <v>0</v>
      </c>
      <c r="T274" s="182">
        <f>S274*H274</f>
        <v>0</v>
      </c>
      <c r="AR274" s="15" t="s">
        <v>85</v>
      </c>
      <c r="AT274" s="15" t="s">
        <v>124</v>
      </c>
      <c r="AU274" s="15" t="s">
        <v>79</v>
      </c>
      <c r="AY274" s="15" t="s">
        <v>121</v>
      </c>
      <c r="BE274" s="183">
        <f>IF(N274="základní",J274,0)</f>
        <v>0</v>
      </c>
      <c r="BF274" s="183">
        <f>IF(N274="snížená",J274,0)</f>
        <v>0</v>
      </c>
      <c r="BG274" s="183">
        <f>IF(N274="zákl. přenesená",J274,0)</f>
        <v>0</v>
      </c>
      <c r="BH274" s="183">
        <f>IF(N274="sníž. přenesená",J274,0)</f>
        <v>0</v>
      </c>
      <c r="BI274" s="183">
        <f>IF(N274="nulová",J274,0)</f>
        <v>0</v>
      </c>
      <c r="BJ274" s="15" t="s">
        <v>75</v>
      </c>
      <c r="BK274" s="183">
        <f>ROUND(I274*H274,2)</f>
        <v>0</v>
      </c>
      <c r="BL274" s="15" t="s">
        <v>85</v>
      </c>
      <c r="BM274" s="15" t="s">
        <v>451</v>
      </c>
    </row>
    <row r="275" spans="2:65" s="11" customFormat="1" ht="11.25">
      <c r="B275" s="184"/>
      <c r="C275" s="185"/>
      <c r="D275" s="186" t="s">
        <v>130</v>
      </c>
      <c r="E275" s="187" t="s">
        <v>1</v>
      </c>
      <c r="F275" s="188" t="s">
        <v>452</v>
      </c>
      <c r="G275" s="185"/>
      <c r="H275" s="189">
        <v>188.828</v>
      </c>
      <c r="I275" s="190"/>
      <c r="J275" s="185"/>
      <c r="K275" s="185"/>
      <c r="L275" s="191"/>
      <c r="M275" s="192"/>
      <c r="N275" s="193"/>
      <c r="O275" s="193"/>
      <c r="P275" s="193"/>
      <c r="Q275" s="193"/>
      <c r="R275" s="193"/>
      <c r="S275" s="193"/>
      <c r="T275" s="194"/>
      <c r="AT275" s="195" t="s">
        <v>130</v>
      </c>
      <c r="AU275" s="195" t="s">
        <v>79</v>
      </c>
      <c r="AV275" s="11" t="s">
        <v>79</v>
      </c>
      <c r="AW275" s="11" t="s">
        <v>32</v>
      </c>
      <c r="AX275" s="11" t="s">
        <v>70</v>
      </c>
      <c r="AY275" s="195" t="s">
        <v>121</v>
      </c>
    </row>
    <row r="276" spans="2:65" s="12" customFormat="1" ht="11.25">
      <c r="B276" s="196"/>
      <c r="C276" s="197"/>
      <c r="D276" s="186" t="s">
        <v>130</v>
      </c>
      <c r="E276" s="198" t="s">
        <v>1</v>
      </c>
      <c r="F276" s="199" t="s">
        <v>132</v>
      </c>
      <c r="G276" s="197"/>
      <c r="H276" s="200">
        <v>188.828</v>
      </c>
      <c r="I276" s="201"/>
      <c r="J276" s="197"/>
      <c r="K276" s="197"/>
      <c r="L276" s="202"/>
      <c r="M276" s="203"/>
      <c r="N276" s="204"/>
      <c r="O276" s="204"/>
      <c r="P276" s="204"/>
      <c r="Q276" s="204"/>
      <c r="R276" s="204"/>
      <c r="S276" s="204"/>
      <c r="T276" s="205"/>
      <c r="AT276" s="206" t="s">
        <v>130</v>
      </c>
      <c r="AU276" s="206" t="s">
        <v>79</v>
      </c>
      <c r="AV276" s="12" t="s">
        <v>85</v>
      </c>
      <c r="AW276" s="12" t="s">
        <v>32</v>
      </c>
      <c r="AX276" s="12" t="s">
        <v>75</v>
      </c>
      <c r="AY276" s="206" t="s">
        <v>121</v>
      </c>
    </row>
    <row r="277" spans="2:65" s="1" customFormat="1" ht="16.5" customHeight="1">
      <c r="B277" s="32"/>
      <c r="C277" s="172" t="s">
        <v>453</v>
      </c>
      <c r="D277" s="172" t="s">
        <v>124</v>
      </c>
      <c r="E277" s="173" t="s">
        <v>454</v>
      </c>
      <c r="F277" s="174" t="s">
        <v>455</v>
      </c>
      <c r="G277" s="175" t="s">
        <v>207</v>
      </c>
      <c r="H277" s="176">
        <v>2643.5920000000001</v>
      </c>
      <c r="I277" s="177"/>
      <c r="J277" s="178">
        <f>ROUND(I277*H277,2)</f>
        <v>0</v>
      </c>
      <c r="K277" s="174" t="s">
        <v>128</v>
      </c>
      <c r="L277" s="36"/>
      <c r="M277" s="179" t="s">
        <v>1</v>
      </c>
      <c r="N277" s="180" t="s">
        <v>41</v>
      </c>
      <c r="O277" s="58"/>
      <c r="P277" s="181">
        <f>O277*H277</f>
        <v>0</v>
      </c>
      <c r="Q277" s="181">
        <v>0</v>
      </c>
      <c r="R277" s="181">
        <f>Q277*H277</f>
        <v>0</v>
      </c>
      <c r="S277" s="181">
        <v>0</v>
      </c>
      <c r="T277" s="182">
        <f>S277*H277</f>
        <v>0</v>
      </c>
      <c r="AR277" s="15" t="s">
        <v>85</v>
      </c>
      <c r="AT277" s="15" t="s">
        <v>124</v>
      </c>
      <c r="AU277" s="15" t="s">
        <v>79</v>
      </c>
      <c r="AY277" s="15" t="s">
        <v>121</v>
      </c>
      <c r="BE277" s="183">
        <f>IF(N277="základní",J277,0)</f>
        <v>0</v>
      </c>
      <c r="BF277" s="183">
        <f>IF(N277="snížená",J277,0)</f>
        <v>0</v>
      </c>
      <c r="BG277" s="183">
        <f>IF(N277="zákl. přenesená",J277,0)</f>
        <v>0</v>
      </c>
      <c r="BH277" s="183">
        <f>IF(N277="sníž. přenesená",J277,0)</f>
        <v>0</v>
      </c>
      <c r="BI277" s="183">
        <f>IF(N277="nulová",J277,0)</f>
        <v>0</v>
      </c>
      <c r="BJ277" s="15" t="s">
        <v>75</v>
      </c>
      <c r="BK277" s="183">
        <f>ROUND(I277*H277,2)</f>
        <v>0</v>
      </c>
      <c r="BL277" s="15" t="s">
        <v>85</v>
      </c>
      <c r="BM277" s="15" t="s">
        <v>456</v>
      </c>
    </row>
    <row r="278" spans="2:65" s="11" customFormat="1" ht="11.25">
      <c r="B278" s="184"/>
      <c r="C278" s="185"/>
      <c r="D278" s="186" t="s">
        <v>130</v>
      </c>
      <c r="E278" s="187" t="s">
        <v>1</v>
      </c>
      <c r="F278" s="188" t="s">
        <v>457</v>
      </c>
      <c r="G278" s="185"/>
      <c r="H278" s="189">
        <v>2643.5920000000001</v>
      </c>
      <c r="I278" s="190"/>
      <c r="J278" s="185"/>
      <c r="K278" s="185"/>
      <c r="L278" s="191"/>
      <c r="M278" s="192"/>
      <c r="N278" s="193"/>
      <c r="O278" s="193"/>
      <c r="P278" s="193"/>
      <c r="Q278" s="193"/>
      <c r="R278" s="193"/>
      <c r="S278" s="193"/>
      <c r="T278" s="194"/>
      <c r="AT278" s="195" t="s">
        <v>130</v>
      </c>
      <c r="AU278" s="195" t="s">
        <v>79</v>
      </c>
      <c r="AV278" s="11" t="s">
        <v>79</v>
      </c>
      <c r="AW278" s="11" t="s">
        <v>32</v>
      </c>
      <c r="AX278" s="11" t="s">
        <v>70</v>
      </c>
      <c r="AY278" s="195" t="s">
        <v>121</v>
      </c>
    </row>
    <row r="279" spans="2:65" s="12" customFormat="1" ht="11.25">
      <c r="B279" s="196"/>
      <c r="C279" s="197"/>
      <c r="D279" s="186" t="s">
        <v>130</v>
      </c>
      <c r="E279" s="198" t="s">
        <v>1</v>
      </c>
      <c r="F279" s="199" t="s">
        <v>132</v>
      </c>
      <c r="G279" s="197"/>
      <c r="H279" s="200">
        <v>2643.5920000000001</v>
      </c>
      <c r="I279" s="201"/>
      <c r="J279" s="197"/>
      <c r="K279" s="197"/>
      <c r="L279" s="202"/>
      <c r="M279" s="203"/>
      <c r="N279" s="204"/>
      <c r="O279" s="204"/>
      <c r="P279" s="204"/>
      <c r="Q279" s="204"/>
      <c r="R279" s="204"/>
      <c r="S279" s="204"/>
      <c r="T279" s="205"/>
      <c r="AT279" s="206" t="s">
        <v>130</v>
      </c>
      <c r="AU279" s="206" t="s">
        <v>79</v>
      </c>
      <c r="AV279" s="12" t="s">
        <v>85</v>
      </c>
      <c r="AW279" s="12" t="s">
        <v>32</v>
      </c>
      <c r="AX279" s="12" t="s">
        <v>75</v>
      </c>
      <c r="AY279" s="206" t="s">
        <v>121</v>
      </c>
    </row>
    <row r="280" spans="2:65" s="1" customFormat="1" ht="16.5" customHeight="1">
      <c r="B280" s="32"/>
      <c r="C280" s="172" t="s">
        <v>458</v>
      </c>
      <c r="D280" s="172" t="s">
        <v>124</v>
      </c>
      <c r="E280" s="173" t="s">
        <v>459</v>
      </c>
      <c r="F280" s="174" t="s">
        <v>460</v>
      </c>
      <c r="G280" s="175" t="s">
        <v>207</v>
      </c>
      <c r="H280" s="176">
        <v>896.38099999999997</v>
      </c>
      <c r="I280" s="177"/>
      <c r="J280" s="178">
        <f>ROUND(I280*H280,2)</f>
        <v>0</v>
      </c>
      <c r="K280" s="174" t="s">
        <v>128</v>
      </c>
      <c r="L280" s="36"/>
      <c r="M280" s="179" t="s">
        <v>1</v>
      </c>
      <c r="N280" s="180" t="s">
        <v>41</v>
      </c>
      <c r="O280" s="58"/>
      <c r="P280" s="181">
        <f>O280*H280</f>
        <v>0</v>
      </c>
      <c r="Q280" s="181">
        <v>0</v>
      </c>
      <c r="R280" s="181">
        <f>Q280*H280</f>
        <v>0</v>
      </c>
      <c r="S280" s="181">
        <v>0</v>
      </c>
      <c r="T280" s="182">
        <f>S280*H280</f>
        <v>0</v>
      </c>
      <c r="AR280" s="15" t="s">
        <v>85</v>
      </c>
      <c r="AT280" s="15" t="s">
        <v>124</v>
      </c>
      <c r="AU280" s="15" t="s">
        <v>79</v>
      </c>
      <c r="AY280" s="15" t="s">
        <v>121</v>
      </c>
      <c r="BE280" s="183">
        <f>IF(N280="základní",J280,0)</f>
        <v>0</v>
      </c>
      <c r="BF280" s="183">
        <f>IF(N280="snížená",J280,0)</f>
        <v>0</v>
      </c>
      <c r="BG280" s="183">
        <f>IF(N280="zákl. přenesená",J280,0)</f>
        <v>0</v>
      </c>
      <c r="BH280" s="183">
        <f>IF(N280="sníž. přenesená",J280,0)</f>
        <v>0</v>
      </c>
      <c r="BI280" s="183">
        <f>IF(N280="nulová",J280,0)</f>
        <v>0</v>
      </c>
      <c r="BJ280" s="15" t="s">
        <v>75</v>
      </c>
      <c r="BK280" s="183">
        <f>ROUND(I280*H280,2)</f>
        <v>0</v>
      </c>
      <c r="BL280" s="15" t="s">
        <v>85</v>
      </c>
      <c r="BM280" s="15" t="s">
        <v>461</v>
      </c>
    </row>
    <row r="281" spans="2:65" s="1" customFormat="1" ht="16.5" customHeight="1">
      <c r="B281" s="32"/>
      <c r="C281" s="172" t="s">
        <v>462</v>
      </c>
      <c r="D281" s="172" t="s">
        <v>124</v>
      </c>
      <c r="E281" s="173" t="s">
        <v>463</v>
      </c>
      <c r="F281" s="174" t="s">
        <v>464</v>
      </c>
      <c r="G281" s="175" t="s">
        <v>207</v>
      </c>
      <c r="H281" s="176">
        <v>177.68799999999999</v>
      </c>
      <c r="I281" s="177"/>
      <c r="J281" s="178">
        <f>ROUND(I281*H281,2)</f>
        <v>0</v>
      </c>
      <c r="K281" s="174" t="s">
        <v>128</v>
      </c>
      <c r="L281" s="36"/>
      <c r="M281" s="179" t="s">
        <v>1</v>
      </c>
      <c r="N281" s="180" t="s">
        <v>41</v>
      </c>
      <c r="O281" s="58"/>
      <c r="P281" s="181">
        <f>O281*H281</f>
        <v>0</v>
      </c>
      <c r="Q281" s="181">
        <v>0</v>
      </c>
      <c r="R281" s="181">
        <f>Q281*H281</f>
        <v>0</v>
      </c>
      <c r="S281" s="181">
        <v>0</v>
      </c>
      <c r="T281" s="182">
        <f>S281*H281</f>
        <v>0</v>
      </c>
      <c r="AR281" s="15" t="s">
        <v>85</v>
      </c>
      <c r="AT281" s="15" t="s">
        <v>124</v>
      </c>
      <c r="AU281" s="15" t="s">
        <v>79</v>
      </c>
      <c r="AY281" s="15" t="s">
        <v>121</v>
      </c>
      <c r="BE281" s="183">
        <f>IF(N281="základní",J281,0)</f>
        <v>0</v>
      </c>
      <c r="BF281" s="183">
        <f>IF(N281="snížená",J281,0)</f>
        <v>0</v>
      </c>
      <c r="BG281" s="183">
        <f>IF(N281="zákl. přenesená",J281,0)</f>
        <v>0</v>
      </c>
      <c r="BH281" s="183">
        <f>IF(N281="sníž. přenesená",J281,0)</f>
        <v>0</v>
      </c>
      <c r="BI281" s="183">
        <f>IF(N281="nulová",J281,0)</f>
        <v>0</v>
      </c>
      <c r="BJ281" s="15" t="s">
        <v>75</v>
      </c>
      <c r="BK281" s="183">
        <f>ROUND(I281*H281,2)</f>
        <v>0</v>
      </c>
      <c r="BL281" s="15" t="s">
        <v>85</v>
      </c>
      <c r="BM281" s="15" t="s">
        <v>465</v>
      </c>
    </row>
    <row r="282" spans="2:65" s="11" customFormat="1" ht="11.25">
      <c r="B282" s="184"/>
      <c r="C282" s="185"/>
      <c r="D282" s="186" t="s">
        <v>130</v>
      </c>
      <c r="E282" s="187" t="s">
        <v>1</v>
      </c>
      <c r="F282" s="188" t="s">
        <v>466</v>
      </c>
      <c r="G282" s="185"/>
      <c r="H282" s="189">
        <v>177.68799999999999</v>
      </c>
      <c r="I282" s="190"/>
      <c r="J282" s="185"/>
      <c r="K282" s="185"/>
      <c r="L282" s="191"/>
      <c r="M282" s="192"/>
      <c r="N282" s="193"/>
      <c r="O282" s="193"/>
      <c r="P282" s="193"/>
      <c r="Q282" s="193"/>
      <c r="R282" s="193"/>
      <c r="S282" s="193"/>
      <c r="T282" s="194"/>
      <c r="AT282" s="195" t="s">
        <v>130</v>
      </c>
      <c r="AU282" s="195" t="s">
        <v>79</v>
      </c>
      <c r="AV282" s="11" t="s">
        <v>79</v>
      </c>
      <c r="AW282" s="11" t="s">
        <v>32</v>
      </c>
      <c r="AX282" s="11" t="s">
        <v>70</v>
      </c>
      <c r="AY282" s="195" t="s">
        <v>121</v>
      </c>
    </row>
    <row r="283" spans="2:65" s="12" customFormat="1" ht="11.25">
      <c r="B283" s="196"/>
      <c r="C283" s="197"/>
      <c r="D283" s="186" t="s">
        <v>130</v>
      </c>
      <c r="E283" s="198" t="s">
        <v>1</v>
      </c>
      <c r="F283" s="199" t="s">
        <v>132</v>
      </c>
      <c r="G283" s="197"/>
      <c r="H283" s="200">
        <v>177.68799999999999</v>
      </c>
      <c r="I283" s="201"/>
      <c r="J283" s="197"/>
      <c r="K283" s="197"/>
      <c r="L283" s="202"/>
      <c r="M283" s="203"/>
      <c r="N283" s="204"/>
      <c r="O283" s="204"/>
      <c r="P283" s="204"/>
      <c r="Q283" s="204"/>
      <c r="R283" s="204"/>
      <c r="S283" s="204"/>
      <c r="T283" s="205"/>
      <c r="AT283" s="206" t="s">
        <v>130</v>
      </c>
      <c r="AU283" s="206" t="s">
        <v>79</v>
      </c>
      <c r="AV283" s="12" t="s">
        <v>85</v>
      </c>
      <c r="AW283" s="12" t="s">
        <v>32</v>
      </c>
      <c r="AX283" s="12" t="s">
        <v>75</v>
      </c>
      <c r="AY283" s="206" t="s">
        <v>121</v>
      </c>
    </row>
    <row r="284" spans="2:65" s="1" customFormat="1" ht="16.5" customHeight="1">
      <c r="B284" s="32"/>
      <c r="C284" s="172" t="s">
        <v>467</v>
      </c>
      <c r="D284" s="172" t="s">
        <v>124</v>
      </c>
      <c r="E284" s="173" t="s">
        <v>468</v>
      </c>
      <c r="F284" s="174" t="s">
        <v>469</v>
      </c>
      <c r="G284" s="175" t="s">
        <v>207</v>
      </c>
      <c r="H284" s="176">
        <v>11.05</v>
      </c>
      <c r="I284" s="177"/>
      <c r="J284" s="178">
        <f>ROUND(I284*H284,2)</f>
        <v>0</v>
      </c>
      <c r="K284" s="174" t="s">
        <v>128</v>
      </c>
      <c r="L284" s="36"/>
      <c r="M284" s="179" t="s">
        <v>1</v>
      </c>
      <c r="N284" s="180" t="s">
        <v>41</v>
      </c>
      <c r="O284" s="58"/>
      <c r="P284" s="181">
        <f>O284*H284</f>
        <v>0</v>
      </c>
      <c r="Q284" s="181">
        <v>0</v>
      </c>
      <c r="R284" s="181">
        <f>Q284*H284</f>
        <v>0</v>
      </c>
      <c r="S284" s="181">
        <v>0</v>
      </c>
      <c r="T284" s="182">
        <f>S284*H284</f>
        <v>0</v>
      </c>
      <c r="AR284" s="15" t="s">
        <v>85</v>
      </c>
      <c r="AT284" s="15" t="s">
        <v>124</v>
      </c>
      <c r="AU284" s="15" t="s">
        <v>79</v>
      </c>
      <c r="AY284" s="15" t="s">
        <v>121</v>
      </c>
      <c r="BE284" s="183">
        <f>IF(N284="základní",J284,0)</f>
        <v>0</v>
      </c>
      <c r="BF284" s="183">
        <f>IF(N284="snížená",J284,0)</f>
        <v>0</v>
      </c>
      <c r="BG284" s="183">
        <f>IF(N284="zákl. přenesená",J284,0)</f>
        <v>0</v>
      </c>
      <c r="BH284" s="183">
        <f>IF(N284="sníž. přenesená",J284,0)</f>
        <v>0</v>
      </c>
      <c r="BI284" s="183">
        <f>IF(N284="nulová",J284,0)</f>
        <v>0</v>
      </c>
      <c r="BJ284" s="15" t="s">
        <v>75</v>
      </c>
      <c r="BK284" s="183">
        <f>ROUND(I284*H284,2)</f>
        <v>0</v>
      </c>
      <c r="BL284" s="15" t="s">
        <v>85</v>
      </c>
      <c r="BM284" s="15" t="s">
        <v>470</v>
      </c>
    </row>
    <row r="285" spans="2:65" s="1" customFormat="1" ht="16.5" customHeight="1">
      <c r="B285" s="32"/>
      <c r="C285" s="172" t="s">
        <v>471</v>
      </c>
      <c r="D285" s="172" t="s">
        <v>124</v>
      </c>
      <c r="E285" s="173" t="s">
        <v>472</v>
      </c>
      <c r="F285" s="174" t="s">
        <v>473</v>
      </c>
      <c r="G285" s="175" t="s">
        <v>207</v>
      </c>
      <c r="H285" s="176">
        <v>308.608</v>
      </c>
      <c r="I285" s="177"/>
      <c r="J285" s="178">
        <f>ROUND(I285*H285,2)</f>
        <v>0</v>
      </c>
      <c r="K285" s="174" t="s">
        <v>128</v>
      </c>
      <c r="L285" s="36"/>
      <c r="M285" s="179" t="s">
        <v>1</v>
      </c>
      <c r="N285" s="180" t="s">
        <v>41</v>
      </c>
      <c r="O285" s="58"/>
      <c r="P285" s="181">
        <f>O285*H285</f>
        <v>0</v>
      </c>
      <c r="Q285" s="181">
        <v>0</v>
      </c>
      <c r="R285" s="181">
        <f>Q285*H285</f>
        <v>0</v>
      </c>
      <c r="S285" s="181">
        <v>0</v>
      </c>
      <c r="T285" s="182">
        <f>S285*H285</f>
        <v>0</v>
      </c>
      <c r="AR285" s="15" t="s">
        <v>85</v>
      </c>
      <c r="AT285" s="15" t="s">
        <v>124</v>
      </c>
      <c r="AU285" s="15" t="s">
        <v>79</v>
      </c>
      <c r="AY285" s="15" t="s">
        <v>121</v>
      </c>
      <c r="BE285" s="183">
        <f>IF(N285="základní",J285,0)</f>
        <v>0</v>
      </c>
      <c r="BF285" s="183">
        <f>IF(N285="snížená",J285,0)</f>
        <v>0</v>
      </c>
      <c r="BG285" s="183">
        <f>IF(N285="zákl. přenesená",J285,0)</f>
        <v>0</v>
      </c>
      <c r="BH285" s="183">
        <f>IF(N285="sníž. přenesená",J285,0)</f>
        <v>0</v>
      </c>
      <c r="BI285" s="183">
        <f>IF(N285="nulová",J285,0)</f>
        <v>0</v>
      </c>
      <c r="BJ285" s="15" t="s">
        <v>75</v>
      </c>
      <c r="BK285" s="183">
        <f>ROUND(I285*H285,2)</f>
        <v>0</v>
      </c>
      <c r="BL285" s="15" t="s">
        <v>85</v>
      </c>
      <c r="BM285" s="15" t="s">
        <v>474</v>
      </c>
    </row>
    <row r="286" spans="2:65" s="1" customFormat="1" ht="16.5" customHeight="1">
      <c r="B286" s="32"/>
      <c r="C286" s="172" t="s">
        <v>365</v>
      </c>
      <c r="D286" s="172" t="s">
        <v>124</v>
      </c>
      <c r="E286" s="173" t="s">
        <v>475</v>
      </c>
      <c r="F286" s="174" t="s">
        <v>476</v>
      </c>
      <c r="G286" s="175" t="s">
        <v>207</v>
      </c>
      <c r="H286" s="176">
        <v>398.94499999999999</v>
      </c>
      <c r="I286" s="177"/>
      <c r="J286" s="178">
        <f>ROUND(I286*H286,2)</f>
        <v>0</v>
      </c>
      <c r="K286" s="174" t="s">
        <v>128</v>
      </c>
      <c r="L286" s="36"/>
      <c r="M286" s="179" t="s">
        <v>1</v>
      </c>
      <c r="N286" s="180" t="s">
        <v>41</v>
      </c>
      <c r="O286" s="58"/>
      <c r="P286" s="181">
        <f>O286*H286</f>
        <v>0</v>
      </c>
      <c r="Q286" s="181">
        <v>0</v>
      </c>
      <c r="R286" s="181">
        <f>Q286*H286</f>
        <v>0</v>
      </c>
      <c r="S286" s="181">
        <v>0</v>
      </c>
      <c r="T286" s="182">
        <f>S286*H286</f>
        <v>0</v>
      </c>
      <c r="AR286" s="15" t="s">
        <v>85</v>
      </c>
      <c r="AT286" s="15" t="s">
        <v>124</v>
      </c>
      <c r="AU286" s="15" t="s">
        <v>79</v>
      </c>
      <c r="AY286" s="15" t="s">
        <v>121</v>
      </c>
      <c r="BE286" s="183">
        <f>IF(N286="základní",J286,0)</f>
        <v>0</v>
      </c>
      <c r="BF286" s="183">
        <f>IF(N286="snížená",J286,0)</f>
        <v>0</v>
      </c>
      <c r="BG286" s="183">
        <f>IF(N286="zákl. přenesená",J286,0)</f>
        <v>0</v>
      </c>
      <c r="BH286" s="183">
        <f>IF(N286="sníž. přenesená",J286,0)</f>
        <v>0</v>
      </c>
      <c r="BI286" s="183">
        <f>IF(N286="nulová",J286,0)</f>
        <v>0</v>
      </c>
      <c r="BJ286" s="15" t="s">
        <v>75</v>
      </c>
      <c r="BK286" s="183">
        <f>ROUND(I286*H286,2)</f>
        <v>0</v>
      </c>
      <c r="BL286" s="15" t="s">
        <v>85</v>
      </c>
      <c r="BM286" s="15" t="s">
        <v>477</v>
      </c>
    </row>
    <row r="287" spans="2:65" s="11" customFormat="1" ht="11.25">
      <c r="B287" s="184"/>
      <c r="C287" s="185"/>
      <c r="D287" s="186" t="s">
        <v>130</v>
      </c>
      <c r="E287" s="187" t="s">
        <v>1</v>
      </c>
      <c r="F287" s="188" t="s">
        <v>441</v>
      </c>
      <c r="G287" s="185"/>
      <c r="H287" s="189">
        <v>398.94499999999999</v>
      </c>
      <c r="I287" s="190"/>
      <c r="J287" s="185"/>
      <c r="K287" s="185"/>
      <c r="L287" s="191"/>
      <c r="M287" s="192"/>
      <c r="N287" s="193"/>
      <c r="O287" s="193"/>
      <c r="P287" s="193"/>
      <c r="Q287" s="193"/>
      <c r="R287" s="193"/>
      <c r="S287" s="193"/>
      <c r="T287" s="194"/>
      <c r="AT287" s="195" t="s">
        <v>130</v>
      </c>
      <c r="AU287" s="195" t="s">
        <v>79</v>
      </c>
      <c r="AV287" s="11" t="s">
        <v>79</v>
      </c>
      <c r="AW287" s="11" t="s">
        <v>32</v>
      </c>
      <c r="AX287" s="11" t="s">
        <v>70</v>
      </c>
      <c r="AY287" s="195" t="s">
        <v>121</v>
      </c>
    </row>
    <row r="288" spans="2:65" s="12" customFormat="1" ht="11.25">
      <c r="B288" s="196"/>
      <c r="C288" s="197"/>
      <c r="D288" s="186" t="s">
        <v>130</v>
      </c>
      <c r="E288" s="198" t="s">
        <v>1</v>
      </c>
      <c r="F288" s="199" t="s">
        <v>132</v>
      </c>
      <c r="G288" s="197"/>
      <c r="H288" s="200">
        <v>398.94499999999999</v>
      </c>
      <c r="I288" s="201"/>
      <c r="J288" s="197"/>
      <c r="K288" s="197"/>
      <c r="L288" s="202"/>
      <c r="M288" s="203"/>
      <c r="N288" s="204"/>
      <c r="O288" s="204"/>
      <c r="P288" s="204"/>
      <c r="Q288" s="204"/>
      <c r="R288" s="204"/>
      <c r="S288" s="204"/>
      <c r="T288" s="205"/>
      <c r="AT288" s="206" t="s">
        <v>130</v>
      </c>
      <c r="AU288" s="206" t="s">
        <v>79</v>
      </c>
      <c r="AV288" s="12" t="s">
        <v>85</v>
      </c>
      <c r="AW288" s="12" t="s">
        <v>32</v>
      </c>
      <c r="AX288" s="12" t="s">
        <v>75</v>
      </c>
      <c r="AY288" s="206" t="s">
        <v>121</v>
      </c>
    </row>
    <row r="289" spans="2:65" s="10" customFormat="1" ht="22.9" customHeight="1">
      <c r="B289" s="156"/>
      <c r="C289" s="157"/>
      <c r="D289" s="158" t="s">
        <v>69</v>
      </c>
      <c r="E289" s="170" t="s">
        <v>478</v>
      </c>
      <c r="F289" s="170" t="s">
        <v>479</v>
      </c>
      <c r="G289" s="157"/>
      <c r="H289" s="157"/>
      <c r="I289" s="160"/>
      <c r="J289" s="171">
        <f>BK289</f>
        <v>0</v>
      </c>
      <c r="K289" s="157"/>
      <c r="L289" s="162"/>
      <c r="M289" s="163"/>
      <c r="N289" s="164"/>
      <c r="O289" s="164"/>
      <c r="P289" s="165">
        <f>P290</f>
        <v>0</v>
      </c>
      <c r="Q289" s="164"/>
      <c r="R289" s="165">
        <f>R290</f>
        <v>0</v>
      </c>
      <c r="S289" s="164"/>
      <c r="T289" s="166">
        <f>T290</f>
        <v>0</v>
      </c>
      <c r="AR289" s="167" t="s">
        <v>75</v>
      </c>
      <c r="AT289" s="168" t="s">
        <v>69</v>
      </c>
      <c r="AU289" s="168" t="s">
        <v>75</v>
      </c>
      <c r="AY289" s="167" t="s">
        <v>121</v>
      </c>
      <c r="BK289" s="169">
        <f>BK290</f>
        <v>0</v>
      </c>
    </row>
    <row r="290" spans="2:65" s="1" customFormat="1" ht="16.5" customHeight="1">
      <c r="B290" s="32"/>
      <c r="C290" s="172" t="s">
        <v>480</v>
      </c>
      <c r="D290" s="172" t="s">
        <v>124</v>
      </c>
      <c r="E290" s="173" t="s">
        <v>481</v>
      </c>
      <c r="F290" s="174" t="s">
        <v>482</v>
      </c>
      <c r="G290" s="175" t="s">
        <v>207</v>
      </c>
      <c r="H290" s="176">
        <v>245.483</v>
      </c>
      <c r="I290" s="177"/>
      <c r="J290" s="178">
        <f>ROUND(I290*H290,2)</f>
        <v>0</v>
      </c>
      <c r="K290" s="174" t="s">
        <v>128</v>
      </c>
      <c r="L290" s="36"/>
      <c r="M290" s="227" t="s">
        <v>1</v>
      </c>
      <c r="N290" s="228" t="s">
        <v>41</v>
      </c>
      <c r="O290" s="229"/>
      <c r="P290" s="230">
        <f>O290*H290</f>
        <v>0</v>
      </c>
      <c r="Q290" s="230">
        <v>0</v>
      </c>
      <c r="R290" s="230">
        <f>Q290*H290</f>
        <v>0</v>
      </c>
      <c r="S290" s="230">
        <v>0</v>
      </c>
      <c r="T290" s="231">
        <f>S290*H290</f>
        <v>0</v>
      </c>
      <c r="AR290" s="15" t="s">
        <v>85</v>
      </c>
      <c r="AT290" s="15" t="s">
        <v>124</v>
      </c>
      <c r="AU290" s="15" t="s">
        <v>79</v>
      </c>
      <c r="AY290" s="15" t="s">
        <v>121</v>
      </c>
      <c r="BE290" s="183">
        <f>IF(N290="základní",J290,0)</f>
        <v>0</v>
      </c>
      <c r="BF290" s="183">
        <f>IF(N290="snížená",J290,0)</f>
        <v>0</v>
      </c>
      <c r="BG290" s="183">
        <f>IF(N290="zákl. přenesená",J290,0)</f>
        <v>0</v>
      </c>
      <c r="BH290" s="183">
        <f>IF(N290="sníž. přenesená",J290,0)</f>
        <v>0</v>
      </c>
      <c r="BI290" s="183">
        <f>IF(N290="nulová",J290,0)</f>
        <v>0</v>
      </c>
      <c r="BJ290" s="15" t="s">
        <v>75</v>
      </c>
      <c r="BK290" s="183">
        <f>ROUND(I290*H290,2)</f>
        <v>0</v>
      </c>
      <c r="BL290" s="15" t="s">
        <v>85</v>
      </c>
      <c r="BM290" s="15" t="s">
        <v>483</v>
      </c>
    </row>
    <row r="291" spans="2:65" s="1" customFormat="1" ht="6.95" customHeight="1">
      <c r="B291" s="44"/>
      <c r="C291" s="45"/>
      <c r="D291" s="45"/>
      <c r="E291" s="45"/>
      <c r="F291" s="45"/>
      <c r="G291" s="45"/>
      <c r="H291" s="45"/>
      <c r="I291" s="123"/>
      <c r="J291" s="45"/>
      <c r="K291" s="45"/>
      <c r="L291" s="36"/>
    </row>
  </sheetData>
  <sheetProtection algorithmName="SHA-512" hashValue="qMZ7AAWIuAO0Fj9uxViITHxf5uUKiIpoYYyx2LKshr2GAZ1cCucQfdblzVgAjspNoT+JfMt3Z8JX5kWzPXYTmg==" saltValue="o+6wvU6C+Wa6H9/Sr8cT1QWs5Z3fKyzaQXZRnMgNDui+HzeXjhR0ovfB7+9Z/FW3mGJ8aQyev9IYhHw969LMQA==" spinCount="100000" sheet="1" objects="1" scenarios="1" formatColumns="0" formatRows="0" autoFilter="0"/>
  <autoFilter ref="C85:K290" xr:uid="{00000000-0009-0000-0000-000001000000}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85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5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43"/>
      <c r="M2" s="243"/>
      <c r="N2" s="243"/>
      <c r="O2" s="243"/>
      <c r="P2" s="243"/>
      <c r="Q2" s="243"/>
      <c r="R2" s="243"/>
      <c r="S2" s="243"/>
      <c r="T2" s="243"/>
      <c r="U2" s="243"/>
      <c r="V2" s="243"/>
      <c r="AT2" s="15" t="s">
        <v>81</v>
      </c>
    </row>
    <row r="3" spans="2:46" ht="6.95" customHeight="1">
      <c r="B3" s="96"/>
      <c r="C3" s="97"/>
      <c r="D3" s="97"/>
      <c r="E3" s="97"/>
      <c r="F3" s="97"/>
      <c r="G3" s="97"/>
      <c r="H3" s="97"/>
      <c r="I3" s="98"/>
      <c r="J3" s="97"/>
      <c r="K3" s="97"/>
      <c r="L3" s="18"/>
      <c r="AT3" s="15" t="s">
        <v>79</v>
      </c>
    </row>
    <row r="4" spans="2:46" ht="24.95" customHeight="1">
      <c r="B4" s="18"/>
      <c r="D4" s="99" t="s">
        <v>91</v>
      </c>
      <c r="L4" s="18"/>
      <c r="M4" s="22" t="s">
        <v>10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100" t="s">
        <v>16</v>
      </c>
      <c r="L6" s="18"/>
    </row>
    <row r="7" spans="2:46" ht="16.5" customHeight="1">
      <c r="B7" s="18"/>
      <c r="E7" s="273" t="str">
        <f>'Rekapitulace stavby'!K6</f>
        <v>Oprava MK ul. Stradinská Kostelec nad Orlicí</v>
      </c>
      <c r="F7" s="274"/>
      <c r="G7" s="274"/>
      <c r="H7" s="274"/>
      <c r="L7" s="18"/>
    </row>
    <row r="8" spans="2:46" s="1" customFormat="1" ht="12" customHeight="1">
      <c r="B8" s="36"/>
      <c r="D8" s="100" t="s">
        <v>92</v>
      </c>
      <c r="I8" s="101"/>
      <c r="L8" s="36"/>
    </row>
    <row r="9" spans="2:46" s="1" customFormat="1" ht="36.950000000000003" customHeight="1">
      <c r="B9" s="36"/>
      <c r="E9" s="275" t="s">
        <v>484</v>
      </c>
      <c r="F9" s="276"/>
      <c r="G9" s="276"/>
      <c r="H9" s="276"/>
      <c r="I9" s="101"/>
      <c r="L9" s="36"/>
    </row>
    <row r="10" spans="2:46" s="1" customFormat="1" ht="11.25">
      <c r="B10" s="36"/>
      <c r="I10" s="101"/>
      <c r="L10" s="36"/>
    </row>
    <row r="11" spans="2:46" s="1" customFormat="1" ht="12" customHeight="1">
      <c r="B11" s="36"/>
      <c r="D11" s="100" t="s">
        <v>18</v>
      </c>
      <c r="F11" s="15" t="s">
        <v>1</v>
      </c>
      <c r="I11" s="102" t="s">
        <v>19</v>
      </c>
      <c r="J11" s="15" t="s">
        <v>1</v>
      </c>
      <c r="L11" s="36"/>
    </row>
    <row r="12" spans="2:46" s="1" customFormat="1" ht="12" customHeight="1">
      <c r="B12" s="36"/>
      <c r="D12" s="100" t="s">
        <v>20</v>
      </c>
      <c r="F12" s="15" t="s">
        <v>21</v>
      </c>
      <c r="I12" s="102" t="s">
        <v>22</v>
      </c>
      <c r="J12" s="103" t="str">
        <f>'Rekapitulace stavby'!AN8</f>
        <v>1.9.2019</v>
      </c>
      <c r="L12" s="36"/>
    </row>
    <row r="13" spans="2:46" s="1" customFormat="1" ht="10.9" customHeight="1">
      <c r="B13" s="36"/>
      <c r="I13" s="101"/>
      <c r="L13" s="36"/>
    </row>
    <row r="14" spans="2:46" s="1" customFormat="1" ht="12" customHeight="1">
      <c r="B14" s="36"/>
      <c r="D14" s="100" t="s">
        <v>24</v>
      </c>
      <c r="I14" s="102" t="s">
        <v>25</v>
      </c>
      <c r="J14" s="15" t="s">
        <v>1</v>
      </c>
      <c r="L14" s="36"/>
    </row>
    <row r="15" spans="2:46" s="1" customFormat="1" ht="18" customHeight="1">
      <c r="B15" s="36"/>
      <c r="E15" s="15" t="s">
        <v>26</v>
      </c>
      <c r="I15" s="102" t="s">
        <v>27</v>
      </c>
      <c r="J15" s="15" t="s">
        <v>1</v>
      </c>
      <c r="L15" s="36"/>
    </row>
    <row r="16" spans="2:46" s="1" customFormat="1" ht="6.95" customHeight="1">
      <c r="B16" s="36"/>
      <c r="I16" s="101"/>
      <c r="L16" s="36"/>
    </row>
    <row r="17" spans="2:12" s="1" customFormat="1" ht="12" customHeight="1">
      <c r="B17" s="36"/>
      <c r="D17" s="100" t="s">
        <v>28</v>
      </c>
      <c r="I17" s="102" t="s">
        <v>25</v>
      </c>
      <c r="J17" s="28" t="str">
        <f>'Rekapitulace stavby'!AN13</f>
        <v>Vyplň údaj</v>
      </c>
      <c r="L17" s="36"/>
    </row>
    <row r="18" spans="2:12" s="1" customFormat="1" ht="18" customHeight="1">
      <c r="B18" s="36"/>
      <c r="E18" s="277" t="str">
        <f>'Rekapitulace stavby'!E14</f>
        <v>Vyplň údaj</v>
      </c>
      <c r="F18" s="278"/>
      <c r="G18" s="278"/>
      <c r="H18" s="278"/>
      <c r="I18" s="102" t="s">
        <v>27</v>
      </c>
      <c r="J18" s="28" t="str">
        <f>'Rekapitulace stavby'!AN14</f>
        <v>Vyplň údaj</v>
      </c>
      <c r="L18" s="36"/>
    </row>
    <row r="19" spans="2:12" s="1" customFormat="1" ht="6.95" customHeight="1">
      <c r="B19" s="36"/>
      <c r="I19" s="101"/>
      <c r="L19" s="36"/>
    </row>
    <row r="20" spans="2:12" s="1" customFormat="1" ht="12" customHeight="1">
      <c r="B20" s="36"/>
      <c r="D20" s="100" t="s">
        <v>30</v>
      </c>
      <c r="I20" s="102" t="s">
        <v>25</v>
      </c>
      <c r="J20" s="15" t="str">
        <f>IF('Rekapitulace stavby'!AN16="","",'Rekapitulace stavby'!AN16)</f>
        <v/>
      </c>
      <c r="L20" s="36"/>
    </row>
    <row r="21" spans="2:12" s="1" customFormat="1" ht="18" customHeight="1">
      <c r="B21" s="36"/>
      <c r="E21" s="15" t="str">
        <f>IF('Rekapitulace stavby'!E17="","",'Rekapitulace stavby'!E17)</f>
        <v xml:space="preserve"> </v>
      </c>
      <c r="I21" s="102" t="s">
        <v>27</v>
      </c>
      <c r="J21" s="15" t="str">
        <f>IF('Rekapitulace stavby'!AN17="","",'Rekapitulace stavby'!AN17)</f>
        <v/>
      </c>
      <c r="L21" s="36"/>
    </row>
    <row r="22" spans="2:12" s="1" customFormat="1" ht="6.95" customHeight="1">
      <c r="B22" s="36"/>
      <c r="I22" s="101"/>
      <c r="L22" s="36"/>
    </row>
    <row r="23" spans="2:12" s="1" customFormat="1" ht="12" customHeight="1">
      <c r="B23" s="36"/>
      <c r="D23" s="100" t="s">
        <v>33</v>
      </c>
      <c r="I23" s="102" t="s">
        <v>25</v>
      </c>
      <c r="J23" s="15" t="s">
        <v>1</v>
      </c>
      <c r="L23" s="36"/>
    </row>
    <row r="24" spans="2:12" s="1" customFormat="1" ht="18" customHeight="1">
      <c r="B24" s="36"/>
      <c r="E24" s="15" t="s">
        <v>34</v>
      </c>
      <c r="I24" s="102" t="s">
        <v>27</v>
      </c>
      <c r="J24" s="15" t="s">
        <v>1</v>
      </c>
      <c r="L24" s="36"/>
    </row>
    <row r="25" spans="2:12" s="1" customFormat="1" ht="6.95" customHeight="1">
      <c r="B25" s="36"/>
      <c r="I25" s="101"/>
      <c r="L25" s="36"/>
    </row>
    <row r="26" spans="2:12" s="1" customFormat="1" ht="12" customHeight="1">
      <c r="B26" s="36"/>
      <c r="D26" s="100" t="s">
        <v>35</v>
      </c>
      <c r="I26" s="101"/>
      <c r="L26" s="36"/>
    </row>
    <row r="27" spans="2:12" s="6" customFormat="1" ht="16.5" customHeight="1">
      <c r="B27" s="104"/>
      <c r="E27" s="279" t="s">
        <v>1</v>
      </c>
      <c r="F27" s="279"/>
      <c r="G27" s="279"/>
      <c r="H27" s="279"/>
      <c r="I27" s="105"/>
      <c r="L27" s="104"/>
    </row>
    <row r="28" spans="2:12" s="1" customFormat="1" ht="6.95" customHeight="1">
      <c r="B28" s="36"/>
      <c r="I28" s="101"/>
      <c r="L28" s="36"/>
    </row>
    <row r="29" spans="2:12" s="1" customFormat="1" ht="6.95" customHeight="1">
      <c r="B29" s="36"/>
      <c r="D29" s="54"/>
      <c r="E29" s="54"/>
      <c r="F29" s="54"/>
      <c r="G29" s="54"/>
      <c r="H29" s="54"/>
      <c r="I29" s="106"/>
      <c r="J29" s="54"/>
      <c r="K29" s="54"/>
      <c r="L29" s="36"/>
    </row>
    <row r="30" spans="2:12" s="1" customFormat="1" ht="25.35" customHeight="1">
      <c r="B30" s="36"/>
      <c r="D30" s="107" t="s">
        <v>36</v>
      </c>
      <c r="I30" s="101"/>
      <c r="J30" s="108">
        <f>ROUND(J81, 2)</f>
        <v>0</v>
      </c>
      <c r="L30" s="36"/>
    </row>
    <row r="31" spans="2:12" s="1" customFormat="1" ht="6.95" customHeight="1">
      <c r="B31" s="36"/>
      <c r="D31" s="54"/>
      <c r="E31" s="54"/>
      <c r="F31" s="54"/>
      <c r="G31" s="54"/>
      <c r="H31" s="54"/>
      <c r="I31" s="106"/>
      <c r="J31" s="54"/>
      <c r="K31" s="54"/>
      <c r="L31" s="36"/>
    </row>
    <row r="32" spans="2:12" s="1" customFormat="1" ht="14.45" customHeight="1">
      <c r="B32" s="36"/>
      <c r="F32" s="109" t="s">
        <v>38</v>
      </c>
      <c r="I32" s="110" t="s">
        <v>37</v>
      </c>
      <c r="J32" s="109" t="s">
        <v>39</v>
      </c>
      <c r="L32" s="36"/>
    </row>
    <row r="33" spans="2:12" s="1" customFormat="1" ht="14.45" customHeight="1">
      <c r="B33" s="36"/>
      <c r="D33" s="100" t="s">
        <v>40</v>
      </c>
      <c r="E33" s="100" t="s">
        <v>41</v>
      </c>
      <c r="F33" s="111">
        <f>ROUND((SUM(BE81:BE84)),  2)</f>
        <v>0</v>
      </c>
      <c r="I33" s="112">
        <v>0.21</v>
      </c>
      <c r="J33" s="111">
        <f>ROUND(((SUM(BE81:BE84))*I33),  2)</f>
        <v>0</v>
      </c>
      <c r="L33" s="36"/>
    </row>
    <row r="34" spans="2:12" s="1" customFormat="1" ht="14.45" customHeight="1">
      <c r="B34" s="36"/>
      <c r="E34" s="100" t="s">
        <v>42</v>
      </c>
      <c r="F34" s="111">
        <f>ROUND((SUM(BF81:BF84)),  2)</f>
        <v>0</v>
      </c>
      <c r="I34" s="112">
        <v>0.15</v>
      </c>
      <c r="J34" s="111">
        <f>ROUND(((SUM(BF81:BF84))*I34),  2)</f>
        <v>0</v>
      </c>
      <c r="L34" s="36"/>
    </row>
    <row r="35" spans="2:12" s="1" customFormat="1" ht="14.45" hidden="1" customHeight="1">
      <c r="B35" s="36"/>
      <c r="E35" s="100" t="s">
        <v>43</v>
      </c>
      <c r="F35" s="111">
        <f>ROUND((SUM(BG81:BG84)),  2)</f>
        <v>0</v>
      </c>
      <c r="I35" s="112">
        <v>0.21</v>
      </c>
      <c r="J35" s="111">
        <f>0</f>
        <v>0</v>
      </c>
      <c r="L35" s="36"/>
    </row>
    <row r="36" spans="2:12" s="1" customFormat="1" ht="14.45" hidden="1" customHeight="1">
      <c r="B36" s="36"/>
      <c r="E36" s="100" t="s">
        <v>44</v>
      </c>
      <c r="F36" s="111">
        <f>ROUND((SUM(BH81:BH84)),  2)</f>
        <v>0</v>
      </c>
      <c r="I36" s="112">
        <v>0.15</v>
      </c>
      <c r="J36" s="111">
        <f>0</f>
        <v>0</v>
      </c>
      <c r="L36" s="36"/>
    </row>
    <row r="37" spans="2:12" s="1" customFormat="1" ht="14.45" hidden="1" customHeight="1">
      <c r="B37" s="36"/>
      <c r="E37" s="100" t="s">
        <v>45</v>
      </c>
      <c r="F37" s="111">
        <f>ROUND((SUM(BI81:BI84)),  2)</f>
        <v>0</v>
      </c>
      <c r="I37" s="112">
        <v>0</v>
      </c>
      <c r="J37" s="111">
        <f>0</f>
        <v>0</v>
      </c>
      <c r="L37" s="36"/>
    </row>
    <row r="38" spans="2:12" s="1" customFormat="1" ht="6.95" customHeight="1">
      <c r="B38" s="36"/>
      <c r="I38" s="101"/>
      <c r="L38" s="36"/>
    </row>
    <row r="39" spans="2:12" s="1" customFormat="1" ht="25.35" customHeight="1">
      <c r="B39" s="36"/>
      <c r="C39" s="113"/>
      <c r="D39" s="114" t="s">
        <v>46</v>
      </c>
      <c r="E39" s="115"/>
      <c r="F39" s="115"/>
      <c r="G39" s="116" t="s">
        <v>47</v>
      </c>
      <c r="H39" s="117" t="s">
        <v>48</v>
      </c>
      <c r="I39" s="118"/>
      <c r="J39" s="119">
        <f>SUM(J30:J37)</f>
        <v>0</v>
      </c>
      <c r="K39" s="120"/>
      <c r="L39" s="36"/>
    </row>
    <row r="40" spans="2:12" s="1" customFormat="1" ht="14.45" customHeight="1">
      <c r="B40" s="121"/>
      <c r="C40" s="122"/>
      <c r="D40" s="122"/>
      <c r="E40" s="122"/>
      <c r="F40" s="122"/>
      <c r="G40" s="122"/>
      <c r="H40" s="122"/>
      <c r="I40" s="123"/>
      <c r="J40" s="122"/>
      <c r="K40" s="122"/>
      <c r="L40" s="36"/>
    </row>
    <row r="44" spans="2:12" s="1" customFormat="1" ht="6.95" customHeight="1">
      <c r="B44" s="124"/>
      <c r="C44" s="125"/>
      <c r="D44" s="125"/>
      <c r="E44" s="125"/>
      <c r="F44" s="125"/>
      <c r="G44" s="125"/>
      <c r="H44" s="125"/>
      <c r="I44" s="126"/>
      <c r="J44" s="125"/>
      <c r="K44" s="125"/>
      <c r="L44" s="36"/>
    </row>
    <row r="45" spans="2:12" s="1" customFormat="1" ht="24.95" customHeight="1">
      <c r="B45" s="32"/>
      <c r="C45" s="21" t="s">
        <v>94</v>
      </c>
      <c r="D45" s="33"/>
      <c r="E45" s="33"/>
      <c r="F45" s="33"/>
      <c r="G45" s="33"/>
      <c r="H45" s="33"/>
      <c r="I45" s="101"/>
      <c r="J45" s="33"/>
      <c r="K45" s="33"/>
      <c r="L45" s="36"/>
    </row>
    <row r="46" spans="2:12" s="1" customFormat="1" ht="6.95" customHeight="1">
      <c r="B46" s="32"/>
      <c r="C46" s="33"/>
      <c r="D46" s="33"/>
      <c r="E46" s="33"/>
      <c r="F46" s="33"/>
      <c r="G46" s="33"/>
      <c r="H46" s="33"/>
      <c r="I46" s="101"/>
      <c r="J46" s="33"/>
      <c r="K46" s="33"/>
      <c r="L46" s="36"/>
    </row>
    <row r="47" spans="2:12" s="1" customFormat="1" ht="12" customHeight="1">
      <c r="B47" s="32"/>
      <c r="C47" s="27" t="s">
        <v>16</v>
      </c>
      <c r="D47" s="33"/>
      <c r="E47" s="33"/>
      <c r="F47" s="33"/>
      <c r="G47" s="33"/>
      <c r="H47" s="33"/>
      <c r="I47" s="101"/>
      <c r="J47" s="33"/>
      <c r="K47" s="33"/>
      <c r="L47" s="36"/>
    </row>
    <row r="48" spans="2:12" s="1" customFormat="1" ht="16.5" customHeight="1">
      <c r="B48" s="32"/>
      <c r="C48" s="33"/>
      <c r="D48" s="33"/>
      <c r="E48" s="280" t="str">
        <f>E7</f>
        <v>Oprava MK ul. Stradinská Kostelec nad Orlicí</v>
      </c>
      <c r="F48" s="281"/>
      <c r="G48" s="281"/>
      <c r="H48" s="281"/>
      <c r="I48" s="101"/>
      <c r="J48" s="33"/>
      <c r="K48" s="33"/>
      <c r="L48" s="36"/>
    </row>
    <row r="49" spans="2:47" s="1" customFormat="1" ht="12" customHeight="1">
      <c r="B49" s="32"/>
      <c r="C49" s="27" t="s">
        <v>92</v>
      </c>
      <c r="D49" s="33"/>
      <c r="E49" s="33"/>
      <c r="F49" s="33"/>
      <c r="G49" s="33"/>
      <c r="H49" s="33"/>
      <c r="I49" s="101"/>
      <c r="J49" s="33"/>
      <c r="K49" s="33"/>
      <c r="L49" s="36"/>
    </row>
    <row r="50" spans="2:47" s="1" customFormat="1" ht="16.5" customHeight="1">
      <c r="B50" s="32"/>
      <c r="C50" s="33"/>
      <c r="D50" s="33"/>
      <c r="E50" s="252" t="str">
        <f>E9</f>
        <v>2 - veřejné osvětlení</v>
      </c>
      <c r="F50" s="251"/>
      <c r="G50" s="251"/>
      <c r="H50" s="251"/>
      <c r="I50" s="101"/>
      <c r="J50" s="33"/>
      <c r="K50" s="33"/>
      <c r="L50" s="36"/>
    </row>
    <row r="51" spans="2:47" s="1" customFormat="1" ht="6.95" customHeight="1">
      <c r="B51" s="32"/>
      <c r="C51" s="33"/>
      <c r="D51" s="33"/>
      <c r="E51" s="33"/>
      <c r="F51" s="33"/>
      <c r="G51" s="33"/>
      <c r="H51" s="33"/>
      <c r="I51" s="101"/>
      <c r="J51" s="33"/>
      <c r="K51" s="33"/>
      <c r="L51" s="36"/>
    </row>
    <row r="52" spans="2:47" s="1" customFormat="1" ht="12" customHeight="1">
      <c r="B52" s="32"/>
      <c r="C52" s="27" t="s">
        <v>20</v>
      </c>
      <c r="D52" s="33"/>
      <c r="E52" s="33"/>
      <c r="F52" s="25" t="str">
        <f>F12</f>
        <v>Kostelec nad Orlicí</v>
      </c>
      <c r="G52" s="33"/>
      <c r="H52" s="33"/>
      <c r="I52" s="102" t="s">
        <v>22</v>
      </c>
      <c r="J52" s="53" t="str">
        <f>IF(J12="","",J12)</f>
        <v>1.9.2019</v>
      </c>
      <c r="K52" s="33"/>
      <c r="L52" s="36"/>
    </row>
    <row r="53" spans="2:47" s="1" customFormat="1" ht="6.95" customHeight="1">
      <c r="B53" s="32"/>
      <c r="C53" s="33"/>
      <c r="D53" s="33"/>
      <c r="E53" s="33"/>
      <c r="F53" s="33"/>
      <c r="G53" s="33"/>
      <c r="H53" s="33"/>
      <c r="I53" s="101"/>
      <c r="J53" s="33"/>
      <c r="K53" s="33"/>
      <c r="L53" s="36"/>
    </row>
    <row r="54" spans="2:47" s="1" customFormat="1" ht="13.7" customHeight="1">
      <c r="B54" s="32"/>
      <c r="C54" s="27" t="s">
        <v>24</v>
      </c>
      <c r="D54" s="33"/>
      <c r="E54" s="33"/>
      <c r="F54" s="25" t="str">
        <f>E15</f>
        <v>Město Kostelec nad Orlicí</v>
      </c>
      <c r="G54" s="33"/>
      <c r="H54" s="33"/>
      <c r="I54" s="102" t="s">
        <v>30</v>
      </c>
      <c r="J54" s="30" t="str">
        <f>E21</f>
        <v xml:space="preserve"> </v>
      </c>
      <c r="K54" s="33"/>
      <c r="L54" s="36"/>
    </row>
    <row r="55" spans="2:47" s="1" customFormat="1" ht="13.7" customHeight="1">
      <c r="B55" s="32"/>
      <c r="C55" s="27" t="s">
        <v>28</v>
      </c>
      <c r="D55" s="33"/>
      <c r="E55" s="33"/>
      <c r="F55" s="25" t="str">
        <f>IF(E18="","",E18)</f>
        <v>Vyplň údaj</v>
      </c>
      <c r="G55" s="33"/>
      <c r="H55" s="33"/>
      <c r="I55" s="102" t="s">
        <v>33</v>
      </c>
      <c r="J55" s="30" t="str">
        <f>E24</f>
        <v>Hauckovi spol.s.r.o.</v>
      </c>
      <c r="K55" s="33"/>
      <c r="L55" s="36"/>
    </row>
    <row r="56" spans="2:47" s="1" customFormat="1" ht="10.35" customHeight="1">
      <c r="B56" s="32"/>
      <c r="C56" s="33"/>
      <c r="D56" s="33"/>
      <c r="E56" s="33"/>
      <c r="F56" s="33"/>
      <c r="G56" s="33"/>
      <c r="H56" s="33"/>
      <c r="I56" s="101"/>
      <c r="J56" s="33"/>
      <c r="K56" s="33"/>
      <c r="L56" s="36"/>
    </row>
    <row r="57" spans="2:47" s="1" customFormat="1" ht="29.25" customHeight="1">
      <c r="B57" s="32"/>
      <c r="C57" s="127" t="s">
        <v>95</v>
      </c>
      <c r="D57" s="128"/>
      <c r="E57" s="128"/>
      <c r="F57" s="128"/>
      <c r="G57" s="128"/>
      <c r="H57" s="128"/>
      <c r="I57" s="129"/>
      <c r="J57" s="130" t="s">
        <v>96</v>
      </c>
      <c r="K57" s="128"/>
      <c r="L57" s="36"/>
    </row>
    <row r="58" spans="2:47" s="1" customFormat="1" ht="10.35" customHeight="1">
      <c r="B58" s="32"/>
      <c r="C58" s="33"/>
      <c r="D58" s="33"/>
      <c r="E58" s="33"/>
      <c r="F58" s="33"/>
      <c r="G58" s="33"/>
      <c r="H58" s="33"/>
      <c r="I58" s="101"/>
      <c r="J58" s="33"/>
      <c r="K58" s="33"/>
      <c r="L58" s="36"/>
    </row>
    <row r="59" spans="2:47" s="1" customFormat="1" ht="22.9" customHeight="1">
      <c r="B59" s="32"/>
      <c r="C59" s="131" t="s">
        <v>97</v>
      </c>
      <c r="D59" s="33"/>
      <c r="E59" s="33"/>
      <c r="F59" s="33"/>
      <c r="G59" s="33"/>
      <c r="H59" s="33"/>
      <c r="I59" s="101"/>
      <c r="J59" s="71">
        <f>J81</f>
        <v>0</v>
      </c>
      <c r="K59" s="33"/>
      <c r="L59" s="36"/>
      <c r="AU59" s="15" t="s">
        <v>98</v>
      </c>
    </row>
    <row r="60" spans="2:47" s="7" customFormat="1" ht="24.95" customHeight="1">
      <c r="B60" s="132"/>
      <c r="C60" s="133"/>
      <c r="D60" s="134" t="s">
        <v>485</v>
      </c>
      <c r="E60" s="135"/>
      <c r="F60" s="135"/>
      <c r="G60" s="135"/>
      <c r="H60" s="135"/>
      <c r="I60" s="136"/>
      <c r="J60" s="137">
        <f>J82</f>
        <v>0</v>
      </c>
      <c r="K60" s="133"/>
      <c r="L60" s="138"/>
    </row>
    <row r="61" spans="2:47" s="8" customFormat="1" ht="19.899999999999999" customHeight="1">
      <c r="B61" s="139"/>
      <c r="C61" s="140"/>
      <c r="D61" s="141" t="s">
        <v>486</v>
      </c>
      <c r="E61" s="142"/>
      <c r="F61" s="142"/>
      <c r="G61" s="142"/>
      <c r="H61" s="142"/>
      <c r="I61" s="143"/>
      <c r="J61" s="144">
        <f>J83</f>
        <v>0</v>
      </c>
      <c r="K61" s="140"/>
      <c r="L61" s="145"/>
    </row>
    <row r="62" spans="2:47" s="1" customFormat="1" ht="21.75" customHeight="1">
      <c r="B62" s="32"/>
      <c r="C62" s="33"/>
      <c r="D62" s="33"/>
      <c r="E62" s="33"/>
      <c r="F62" s="33"/>
      <c r="G62" s="33"/>
      <c r="H62" s="33"/>
      <c r="I62" s="101"/>
      <c r="J62" s="33"/>
      <c r="K62" s="33"/>
      <c r="L62" s="36"/>
    </row>
    <row r="63" spans="2:47" s="1" customFormat="1" ht="6.95" customHeight="1">
      <c r="B63" s="44"/>
      <c r="C63" s="45"/>
      <c r="D63" s="45"/>
      <c r="E63" s="45"/>
      <c r="F63" s="45"/>
      <c r="G63" s="45"/>
      <c r="H63" s="45"/>
      <c r="I63" s="123"/>
      <c r="J63" s="45"/>
      <c r="K63" s="45"/>
      <c r="L63" s="36"/>
    </row>
    <row r="67" spans="2:20" s="1" customFormat="1" ht="6.95" customHeight="1">
      <c r="B67" s="46"/>
      <c r="C67" s="47"/>
      <c r="D67" s="47"/>
      <c r="E67" s="47"/>
      <c r="F67" s="47"/>
      <c r="G67" s="47"/>
      <c r="H67" s="47"/>
      <c r="I67" s="126"/>
      <c r="J67" s="47"/>
      <c r="K67" s="47"/>
      <c r="L67" s="36"/>
    </row>
    <row r="68" spans="2:20" s="1" customFormat="1" ht="24.95" customHeight="1">
      <c r="B68" s="32"/>
      <c r="C68" s="21" t="s">
        <v>106</v>
      </c>
      <c r="D68" s="33"/>
      <c r="E68" s="33"/>
      <c r="F68" s="33"/>
      <c r="G68" s="33"/>
      <c r="H68" s="33"/>
      <c r="I68" s="101"/>
      <c r="J68" s="33"/>
      <c r="K68" s="33"/>
      <c r="L68" s="36"/>
    </row>
    <row r="69" spans="2:20" s="1" customFormat="1" ht="6.95" customHeight="1">
      <c r="B69" s="32"/>
      <c r="C69" s="33"/>
      <c r="D69" s="33"/>
      <c r="E69" s="33"/>
      <c r="F69" s="33"/>
      <c r="G69" s="33"/>
      <c r="H69" s="33"/>
      <c r="I69" s="101"/>
      <c r="J69" s="33"/>
      <c r="K69" s="33"/>
      <c r="L69" s="36"/>
    </row>
    <row r="70" spans="2:20" s="1" customFormat="1" ht="12" customHeight="1">
      <c r="B70" s="32"/>
      <c r="C70" s="27" t="s">
        <v>16</v>
      </c>
      <c r="D70" s="33"/>
      <c r="E70" s="33"/>
      <c r="F70" s="33"/>
      <c r="G70" s="33"/>
      <c r="H70" s="33"/>
      <c r="I70" s="101"/>
      <c r="J70" s="33"/>
      <c r="K70" s="33"/>
      <c r="L70" s="36"/>
    </row>
    <row r="71" spans="2:20" s="1" customFormat="1" ht="16.5" customHeight="1">
      <c r="B71" s="32"/>
      <c r="C71" s="33"/>
      <c r="D71" s="33"/>
      <c r="E71" s="280" t="str">
        <f>E7</f>
        <v>Oprava MK ul. Stradinská Kostelec nad Orlicí</v>
      </c>
      <c r="F71" s="281"/>
      <c r="G71" s="281"/>
      <c r="H71" s="281"/>
      <c r="I71" s="101"/>
      <c r="J71" s="33"/>
      <c r="K71" s="33"/>
      <c r="L71" s="36"/>
    </row>
    <row r="72" spans="2:20" s="1" customFormat="1" ht="12" customHeight="1">
      <c r="B72" s="32"/>
      <c r="C72" s="27" t="s">
        <v>92</v>
      </c>
      <c r="D72" s="33"/>
      <c r="E72" s="33"/>
      <c r="F72" s="33"/>
      <c r="G72" s="33"/>
      <c r="H72" s="33"/>
      <c r="I72" s="101"/>
      <c r="J72" s="33"/>
      <c r="K72" s="33"/>
      <c r="L72" s="36"/>
    </row>
    <row r="73" spans="2:20" s="1" customFormat="1" ht="16.5" customHeight="1">
      <c r="B73" s="32"/>
      <c r="C73" s="33"/>
      <c r="D73" s="33"/>
      <c r="E73" s="252" t="str">
        <f>E9</f>
        <v>2 - veřejné osvětlení</v>
      </c>
      <c r="F73" s="251"/>
      <c r="G73" s="251"/>
      <c r="H73" s="251"/>
      <c r="I73" s="101"/>
      <c r="J73" s="33"/>
      <c r="K73" s="33"/>
      <c r="L73" s="36"/>
    </row>
    <row r="74" spans="2:20" s="1" customFormat="1" ht="6.95" customHeight="1">
      <c r="B74" s="32"/>
      <c r="C74" s="33"/>
      <c r="D74" s="33"/>
      <c r="E74" s="33"/>
      <c r="F74" s="33"/>
      <c r="G74" s="33"/>
      <c r="H74" s="33"/>
      <c r="I74" s="101"/>
      <c r="J74" s="33"/>
      <c r="K74" s="33"/>
      <c r="L74" s="36"/>
    </row>
    <row r="75" spans="2:20" s="1" customFormat="1" ht="12" customHeight="1">
      <c r="B75" s="32"/>
      <c r="C75" s="27" t="s">
        <v>20</v>
      </c>
      <c r="D75" s="33"/>
      <c r="E75" s="33"/>
      <c r="F75" s="25" t="str">
        <f>F12</f>
        <v>Kostelec nad Orlicí</v>
      </c>
      <c r="G75" s="33"/>
      <c r="H75" s="33"/>
      <c r="I75" s="102" t="s">
        <v>22</v>
      </c>
      <c r="J75" s="53" t="str">
        <f>IF(J12="","",J12)</f>
        <v>1.9.2019</v>
      </c>
      <c r="K75" s="33"/>
      <c r="L75" s="36"/>
    </row>
    <row r="76" spans="2:20" s="1" customFormat="1" ht="6.95" customHeight="1">
      <c r="B76" s="32"/>
      <c r="C76" s="33"/>
      <c r="D76" s="33"/>
      <c r="E76" s="33"/>
      <c r="F76" s="33"/>
      <c r="G76" s="33"/>
      <c r="H76" s="33"/>
      <c r="I76" s="101"/>
      <c r="J76" s="33"/>
      <c r="K76" s="33"/>
      <c r="L76" s="36"/>
    </row>
    <row r="77" spans="2:20" s="1" customFormat="1" ht="13.7" customHeight="1">
      <c r="B77" s="32"/>
      <c r="C77" s="27" t="s">
        <v>24</v>
      </c>
      <c r="D77" s="33"/>
      <c r="E77" s="33"/>
      <c r="F77" s="25" t="str">
        <f>E15</f>
        <v>Město Kostelec nad Orlicí</v>
      </c>
      <c r="G77" s="33"/>
      <c r="H77" s="33"/>
      <c r="I77" s="102" t="s">
        <v>30</v>
      </c>
      <c r="J77" s="30" t="str">
        <f>E21</f>
        <v xml:space="preserve"> </v>
      </c>
      <c r="K77" s="33"/>
      <c r="L77" s="36"/>
    </row>
    <row r="78" spans="2:20" s="1" customFormat="1" ht="13.7" customHeight="1">
      <c r="B78" s="32"/>
      <c r="C78" s="27" t="s">
        <v>28</v>
      </c>
      <c r="D78" s="33"/>
      <c r="E78" s="33"/>
      <c r="F78" s="25" t="str">
        <f>IF(E18="","",E18)</f>
        <v>Vyplň údaj</v>
      </c>
      <c r="G78" s="33"/>
      <c r="H78" s="33"/>
      <c r="I78" s="102" t="s">
        <v>33</v>
      </c>
      <c r="J78" s="30" t="str">
        <f>E24</f>
        <v>Hauckovi spol.s.r.o.</v>
      </c>
      <c r="K78" s="33"/>
      <c r="L78" s="36"/>
    </row>
    <row r="79" spans="2:20" s="1" customFormat="1" ht="10.35" customHeight="1">
      <c r="B79" s="32"/>
      <c r="C79" s="33"/>
      <c r="D79" s="33"/>
      <c r="E79" s="33"/>
      <c r="F79" s="33"/>
      <c r="G79" s="33"/>
      <c r="H79" s="33"/>
      <c r="I79" s="101"/>
      <c r="J79" s="33"/>
      <c r="K79" s="33"/>
      <c r="L79" s="36"/>
    </row>
    <row r="80" spans="2:20" s="9" customFormat="1" ht="29.25" customHeight="1">
      <c r="B80" s="146"/>
      <c r="C80" s="147" t="s">
        <v>107</v>
      </c>
      <c r="D80" s="148" t="s">
        <v>55</v>
      </c>
      <c r="E80" s="148" t="s">
        <v>51</v>
      </c>
      <c r="F80" s="148" t="s">
        <v>52</v>
      </c>
      <c r="G80" s="148" t="s">
        <v>108</v>
      </c>
      <c r="H80" s="148" t="s">
        <v>109</v>
      </c>
      <c r="I80" s="149" t="s">
        <v>110</v>
      </c>
      <c r="J80" s="148" t="s">
        <v>96</v>
      </c>
      <c r="K80" s="150" t="s">
        <v>111</v>
      </c>
      <c r="L80" s="151"/>
      <c r="M80" s="62" t="s">
        <v>1</v>
      </c>
      <c r="N80" s="63" t="s">
        <v>40</v>
      </c>
      <c r="O80" s="63" t="s">
        <v>112</v>
      </c>
      <c r="P80" s="63" t="s">
        <v>113</v>
      </c>
      <c r="Q80" s="63" t="s">
        <v>114</v>
      </c>
      <c r="R80" s="63" t="s">
        <v>115</v>
      </c>
      <c r="S80" s="63" t="s">
        <v>116</v>
      </c>
      <c r="T80" s="64" t="s">
        <v>117</v>
      </c>
    </row>
    <row r="81" spans="2:65" s="1" customFormat="1" ht="22.9" customHeight="1">
      <c r="B81" s="32"/>
      <c r="C81" s="69" t="s">
        <v>118</v>
      </c>
      <c r="D81" s="33"/>
      <c r="E81" s="33"/>
      <c r="F81" s="33"/>
      <c r="G81" s="33"/>
      <c r="H81" s="33"/>
      <c r="I81" s="101"/>
      <c r="J81" s="152">
        <f>BK81</f>
        <v>0</v>
      </c>
      <c r="K81" s="33"/>
      <c r="L81" s="36"/>
      <c r="M81" s="65"/>
      <c r="N81" s="66"/>
      <c r="O81" s="66"/>
      <c r="P81" s="153">
        <f>P82</f>
        <v>0</v>
      </c>
      <c r="Q81" s="66"/>
      <c r="R81" s="153">
        <f>R82</f>
        <v>0</v>
      </c>
      <c r="S81" s="66"/>
      <c r="T81" s="154">
        <f>T82</f>
        <v>0</v>
      </c>
      <c r="AT81" s="15" t="s">
        <v>69</v>
      </c>
      <c r="AU81" s="15" t="s">
        <v>98</v>
      </c>
      <c r="BK81" s="155">
        <f>BK82</f>
        <v>0</v>
      </c>
    </row>
    <row r="82" spans="2:65" s="10" customFormat="1" ht="25.9" customHeight="1">
      <c r="B82" s="156"/>
      <c r="C82" s="157"/>
      <c r="D82" s="158" t="s">
        <v>69</v>
      </c>
      <c r="E82" s="159" t="s">
        <v>223</v>
      </c>
      <c r="F82" s="159" t="s">
        <v>487</v>
      </c>
      <c r="G82" s="157"/>
      <c r="H82" s="157"/>
      <c r="I82" s="160"/>
      <c r="J82" s="161">
        <f>BK82</f>
        <v>0</v>
      </c>
      <c r="K82" s="157"/>
      <c r="L82" s="162"/>
      <c r="M82" s="163"/>
      <c r="N82" s="164"/>
      <c r="O82" s="164"/>
      <c r="P82" s="165">
        <f>P83</f>
        <v>0</v>
      </c>
      <c r="Q82" s="164"/>
      <c r="R82" s="165">
        <f>R83</f>
        <v>0</v>
      </c>
      <c r="S82" s="164"/>
      <c r="T82" s="166">
        <f>T83</f>
        <v>0</v>
      </c>
      <c r="AR82" s="167" t="s">
        <v>82</v>
      </c>
      <c r="AT82" s="168" t="s">
        <v>69</v>
      </c>
      <c r="AU82" s="168" t="s">
        <v>70</v>
      </c>
      <c r="AY82" s="167" t="s">
        <v>121</v>
      </c>
      <c r="BK82" s="169">
        <f>BK83</f>
        <v>0</v>
      </c>
    </row>
    <row r="83" spans="2:65" s="10" customFormat="1" ht="22.9" customHeight="1">
      <c r="B83" s="156"/>
      <c r="C83" s="157"/>
      <c r="D83" s="158" t="s">
        <v>69</v>
      </c>
      <c r="E83" s="170" t="s">
        <v>488</v>
      </c>
      <c r="F83" s="170" t="s">
        <v>489</v>
      </c>
      <c r="G83" s="157"/>
      <c r="H83" s="157"/>
      <c r="I83" s="160"/>
      <c r="J83" s="171">
        <f>BK83</f>
        <v>0</v>
      </c>
      <c r="K83" s="157"/>
      <c r="L83" s="162"/>
      <c r="M83" s="163"/>
      <c r="N83" s="164"/>
      <c r="O83" s="164"/>
      <c r="P83" s="165">
        <f>P84</f>
        <v>0</v>
      </c>
      <c r="Q83" s="164"/>
      <c r="R83" s="165">
        <f>R84</f>
        <v>0</v>
      </c>
      <c r="S83" s="164"/>
      <c r="T83" s="166">
        <f>T84</f>
        <v>0</v>
      </c>
      <c r="AR83" s="167" t="s">
        <v>82</v>
      </c>
      <c r="AT83" s="168" t="s">
        <v>69</v>
      </c>
      <c r="AU83" s="168" t="s">
        <v>75</v>
      </c>
      <c r="AY83" s="167" t="s">
        <v>121</v>
      </c>
      <c r="BK83" s="169">
        <f>BK84</f>
        <v>0</v>
      </c>
    </row>
    <row r="84" spans="2:65" s="1" customFormat="1" ht="16.5" customHeight="1">
      <c r="B84" s="32"/>
      <c r="C84" s="172" t="s">
        <v>79</v>
      </c>
      <c r="D84" s="172" t="s">
        <v>124</v>
      </c>
      <c r="E84" s="173" t="s">
        <v>490</v>
      </c>
      <c r="F84" s="174" t="s">
        <v>491</v>
      </c>
      <c r="G84" s="175" t="s">
        <v>492</v>
      </c>
      <c r="H84" s="176">
        <v>1</v>
      </c>
      <c r="I84" s="177"/>
      <c r="J84" s="178">
        <f>ROUND(I84*H84,2)</f>
        <v>0</v>
      </c>
      <c r="K84" s="174" t="s">
        <v>1</v>
      </c>
      <c r="L84" s="36"/>
      <c r="M84" s="227" t="s">
        <v>1</v>
      </c>
      <c r="N84" s="228" t="s">
        <v>41</v>
      </c>
      <c r="O84" s="229"/>
      <c r="P84" s="230">
        <f>O84*H84</f>
        <v>0</v>
      </c>
      <c r="Q84" s="230">
        <v>0</v>
      </c>
      <c r="R84" s="230">
        <f>Q84*H84</f>
        <v>0</v>
      </c>
      <c r="S84" s="230">
        <v>0</v>
      </c>
      <c r="T84" s="231">
        <f>S84*H84</f>
        <v>0</v>
      </c>
      <c r="AR84" s="15" t="s">
        <v>269</v>
      </c>
      <c r="AT84" s="15" t="s">
        <v>124</v>
      </c>
      <c r="AU84" s="15" t="s">
        <v>79</v>
      </c>
      <c r="AY84" s="15" t="s">
        <v>121</v>
      </c>
      <c r="BE84" s="183">
        <f>IF(N84="základní",J84,0)</f>
        <v>0</v>
      </c>
      <c r="BF84" s="183">
        <f>IF(N84="snížená",J84,0)</f>
        <v>0</v>
      </c>
      <c r="BG84" s="183">
        <f>IF(N84="zákl. přenesená",J84,0)</f>
        <v>0</v>
      </c>
      <c r="BH84" s="183">
        <f>IF(N84="sníž. přenesená",J84,0)</f>
        <v>0</v>
      </c>
      <c r="BI84" s="183">
        <f>IF(N84="nulová",J84,0)</f>
        <v>0</v>
      </c>
      <c r="BJ84" s="15" t="s">
        <v>75</v>
      </c>
      <c r="BK84" s="183">
        <f>ROUND(I84*H84,2)</f>
        <v>0</v>
      </c>
      <c r="BL84" s="15" t="s">
        <v>269</v>
      </c>
      <c r="BM84" s="15" t="s">
        <v>493</v>
      </c>
    </row>
    <row r="85" spans="2:65" s="1" customFormat="1" ht="6.95" customHeight="1">
      <c r="B85" s="44"/>
      <c r="C85" s="45"/>
      <c r="D85" s="45"/>
      <c r="E85" s="45"/>
      <c r="F85" s="45"/>
      <c r="G85" s="45"/>
      <c r="H85" s="45"/>
      <c r="I85" s="123"/>
      <c r="J85" s="45"/>
      <c r="K85" s="45"/>
      <c r="L85" s="36"/>
    </row>
  </sheetData>
  <sheetProtection algorithmName="SHA-512" hashValue="5dhiciMG5bEmYglsL1+zeHqdVRApin0wS/L3Ydjw1WSRBnucMvc8wFM0BqYOWW1UiNVncGJWDS5AYEbdK122Ow==" saltValue="SGp3pP5PEXiQnfjf8WFbuNmCZNMB2g5L1/ZEdRbAcBfkSXrbHWa4kU9NpevdxXp4uVUWcpPQ5Q9kA+XBt0GZVg==" spinCount="100000" sheet="1" objects="1" scenarios="1" formatColumns="0" formatRows="0" autoFilter="0"/>
  <autoFilter ref="C80:K84" xr:uid="{00000000-0009-0000-0000-000002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85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5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43"/>
      <c r="M2" s="243"/>
      <c r="N2" s="243"/>
      <c r="O2" s="243"/>
      <c r="P2" s="243"/>
      <c r="Q2" s="243"/>
      <c r="R2" s="243"/>
      <c r="S2" s="243"/>
      <c r="T2" s="243"/>
      <c r="U2" s="243"/>
      <c r="V2" s="243"/>
      <c r="AT2" s="15" t="s">
        <v>84</v>
      </c>
    </row>
    <row r="3" spans="2:46" ht="6.95" customHeight="1">
      <c r="B3" s="96"/>
      <c r="C3" s="97"/>
      <c r="D3" s="97"/>
      <c r="E3" s="97"/>
      <c r="F3" s="97"/>
      <c r="G3" s="97"/>
      <c r="H3" s="97"/>
      <c r="I3" s="98"/>
      <c r="J3" s="97"/>
      <c r="K3" s="97"/>
      <c r="L3" s="18"/>
      <c r="AT3" s="15" t="s">
        <v>79</v>
      </c>
    </row>
    <row r="4" spans="2:46" ht="24.95" customHeight="1">
      <c r="B4" s="18"/>
      <c r="D4" s="99" t="s">
        <v>91</v>
      </c>
      <c r="L4" s="18"/>
      <c r="M4" s="22" t="s">
        <v>10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100" t="s">
        <v>16</v>
      </c>
      <c r="L6" s="18"/>
    </row>
    <row r="7" spans="2:46" ht="16.5" customHeight="1">
      <c r="B7" s="18"/>
      <c r="E7" s="273" t="str">
        <f>'Rekapitulace stavby'!K6</f>
        <v>Oprava MK ul. Stradinská Kostelec nad Orlicí</v>
      </c>
      <c r="F7" s="274"/>
      <c r="G7" s="274"/>
      <c r="H7" s="274"/>
      <c r="L7" s="18"/>
    </row>
    <row r="8" spans="2:46" s="1" customFormat="1" ht="12" customHeight="1">
      <c r="B8" s="36"/>
      <c r="D8" s="100" t="s">
        <v>92</v>
      </c>
      <c r="I8" s="101"/>
      <c r="L8" s="36"/>
    </row>
    <row r="9" spans="2:46" s="1" customFormat="1" ht="36.950000000000003" customHeight="1">
      <c r="B9" s="36"/>
      <c r="E9" s="275" t="s">
        <v>494</v>
      </c>
      <c r="F9" s="276"/>
      <c r="G9" s="276"/>
      <c r="H9" s="276"/>
      <c r="I9" s="101"/>
      <c r="L9" s="36"/>
    </row>
    <row r="10" spans="2:46" s="1" customFormat="1" ht="11.25">
      <c r="B10" s="36"/>
      <c r="I10" s="101"/>
      <c r="L10" s="36"/>
    </row>
    <row r="11" spans="2:46" s="1" customFormat="1" ht="12" customHeight="1">
      <c r="B11" s="36"/>
      <c r="D11" s="100" t="s">
        <v>18</v>
      </c>
      <c r="F11" s="15" t="s">
        <v>1</v>
      </c>
      <c r="I11" s="102" t="s">
        <v>19</v>
      </c>
      <c r="J11" s="15" t="s">
        <v>1</v>
      </c>
      <c r="L11" s="36"/>
    </row>
    <row r="12" spans="2:46" s="1" customFormat="1" ht="12" customHeight="1">
      <c r="B12" s="36"/>
      <c r="D12" s="100" t="s">
        <v>20</v>
      </c>
      <c r="F12" s="15" t="s">
        <v>21</v>
      </c>
      <c r="I12" s="102" t="s">
        <v>22</v>
      </c>
      <c r="J12" s="103" t="str">
        <f>'Rekapitulace stavby'!AN8</f>
        <v>1.9.2019</v>
      </c>
      <c r="L12" s="36"/>
    </row>
    <row r="13" spans="2:46" s="1" customFormat="1" ht="10.9" customHeight="1">
      <c r="B13" s="36"/>
      <c r="I13" s="101"/>
      <c r="L13" s="36"/>
    </row>
    <row r="14" spans="2:46" s="1" customFormat="1" ht="12" customHeight="1">
      <c r="B14" s="36"/>
      <c r="D14" s="100" t="s">
        <v>24</v>
      </c>
      <c r="I14" s="102" t="s">
        <v>25</v>
      </c>
      <c r="J14" s="15" t="s">
        <v>1</v>
      </c>
      <c r="L14" s="36"/>
    </row>
    <row r="15" spans="2:46" s="1" customFormat="1" ht="18" customHeight="1">
      <c r="B15" s="36"/>
      <c r="E15" s="15" t="s">
        <v>26</v>
      </c>
      <c r="I15" s="102" t="s">
        <v>27</v>
      </c>
      <c r="J15" s="15" t="s">
        <v>1</v>
      </c>
      <c r="L15" s="36"/>
    </row>
    <row r="16" spans="2:46" s="1" customFormat="1" ht="6.95" customHeight="1">
      <c r="B16" s="36"/>
      <c r="I16" s="101"/>
      <c r="L16" s="36"/>
    </row>
    <row r="17" spans="2:12" s="1" customFormat="1" ht="12" customHeight="1">
      <c r="B17" s="36"/>
      <c r="D17" s="100" t="s">
        <v>28</v>
      </c>
      <c r="I17" s="102" t="s">
        <v>25</v>
      </c>
      <c r="J17" s="28" t="str">
        <f>'Rekapitulace stavby'!AN13</f>
        <v>Vyplň údaj</v>
      </c>
      <c r="L17" s="36"/>
    </row>
    <row r="18" spans="2:12" s="1" customFormat="1" ht="18" customHeight="1">
      <c r="B18" s="36"/>
      <c r="E18" s="277" t="str">
        <f>'Rekapitulace stavby'!E14</f>
        <v>Vyplň údaj</v>
      </c>
      <c r="F18" s="278"/>
      <c r="G18" s="278"/>
      <c r="H18" s="278"/>
      <c r="I18" s="102" t="s">
        <v>27</v>
      </c>
      <c r="J18" s="28" t="str">
        <f>'Rekapitulace stavby'!AN14</f>
        <v>Vyplň údaj</v>
      </c>
      <c r="L18" s="36"/>
    </row>
    <row r="19" spans="2:12" s="1" customFormat="1" ht="6.95" customHeight="1">
      <c r="B19" s="36"/>
      <c r="I19" s="101"/>
      <c r="L19" s="36"/>
    </row>
    <row r="20" spans="2:12" s="1" customFormat="1" ht="12" customHeight="1">
      <c r="B20" s="36"/>
      <c r="D20" s="100" t="s">
        <v>30</v>
      </c>
      <c r="I20" s="102" t="s">
        <v>25</v>
      </c>
      <c r="J20" s="15" t="str">
        <f>IF('Rekapitulace stavby'!AN16="","",'Rekapitulace stavby'!AN16)</f>
        <v/>
      </c>
      <c r="L20" s="36"/>
    </row>
    <row r="21" spans="2:12" s="1" customFormat="1" ht="18" customHeight="1">
      <c r="B21" s="36"/>
      <c r="E21" s="15" t="str">
        <f>IF('Rekapitulace stavby'!E17="","",'Rekapitulace stavby'!E17)</f>
        <v xml:space="preserve"> </v>
      </c>
      <c r="I21" s="102" t="s">
        <v>27</v>
      </c>
      <c r="J21" s="15" t="str">
        <f>IF('Rekapitulace stavby'!AN17="","",'Rekapitulace stavby'!AN17)</f>
        <v/>
      </c>
      <c r="L21" s="36"/>
    </row>
    <row r="22" spans="2:12" s="1" customFormat="1" ht="6.95" customHeight="1">
      <c r="B22" s="36"/>
      <c r="I22" s="101"/>
      <c r="L22" s="36"/>
    </row>
    <row r="23" spans="2:12" s="1" customFormat="1" ht="12" customHeight="1">
      <c r="B23" s="36"/>
      <c r="D23" s="100" t="s">
        <v>33</v>
      </c>
      <c r="I23" s="102" t="s">
        <v>25</v>
      </c>
      <c r="J23" s="15" t="s">
        <v>1</v>
      </c>
      <c r="L23" s="36"/>
    </row>
    <row r="24" spans="2:12" s="1" customFormat="1" ht="18" customHeight="1">
      <c r="B24" s="36"/>
      <c r="E24" s="15" t="s">
        <v>34</v>
      </c>
      <c r="I24" s="102" t="s">
        <v>27</v>
      </c>
      <c r="J24" s="15" t="s">
        <v>1</v>
      </c>
      <c r="L24" s="36"/>
    </row>
    <row r="25" spans="2:12" s="1" customFormat="1" ht="6.95" customHeight="1">
      <c r="B25" s="36"/>
      <c r="I25" s="101"/>
      <c r="L25" s="36"/>
    </row>
    <row r="26" spans="2:12" s="1" customFormat="1" ht="12" customHeight="1">
      <c r="B26" s="36"/>
      <c r="D26" s="100" t="s">
        <v>35</v>
      </c>
      <c r="I26" s="101"/>
      <c r="L26" s="36"/>
    </row>
    <row r="27" spans="2:12" s="6" customFormat="1" ht="16.5" customHeight="1">
      <c r="B27" s="104"/>
      <c r="E27" s="279" t="s">
        <v>1</v>
      </c>
      <c r="F27" s="279"/>
      <c r="G27" s="279"/>
      <c r="H27" s="279"/>
      <c r="I27" s="105"/>
      <c r="L27" s="104"/>
    </row>
    <row r="28" spans="2:12" s="1" customFormat="1" ht="6.95" customHeight="1">
      <c r="B28" s="36"/>
      <c r="I28" s="101"/>
      <c r="L28" s="36"/>
    </row>
    <row r="29" spans="2:12" s="1" customFormat="1" ht="6.95" customHeight="1">
      <c r="B29" s="36"/>
      <c r="D29" s="54"/>
      <c r="E29" s="54"/>
      <c r="F29" s="54"/>
      <c r="G29" s="54"/>
      <c r="H29" s="54"/>
      <c r="I29" s="106"/>
      <c r="J29" s="54"/>
      <c r="K29" s="54"/>
      <c r="L29" s="36"/>
    </row>
    <row r="30" spans="2:12" s="1" customFormat="1" ht="25.35" customHeight="1">
      <c r="B30" s="36"/>
      <c r="D30" s="107" t="s">
        <v>36</v>
      </c>
      <c r="I30" s="101"/>
      <c r="J30" s="108">
        <f>ROUND(J81, 2)</f>
        <v>0</v>
      </c>
      <c r="L30" s="36"/>
    </row>
    <row r="31" spans="2:12" s="1" customFormat="1" ht="6.95" customHeight="1">
      <c r="B31" s="36"/>
      <c r="D31" s="54"/>
      <c r="E31" s="54"/>
      <c r="F31" s="54"/>
      <c r="G31" s="54"/>
      <c r="H31" s="54"/>
      <c r="I31" s="106"/>
      <c r="J31" s="54"/>
      <c r="K31" s="54"/>
      <c r="L31" s="36"/>
    </row>
    <row r="32" spans="2:12" s="1" customFormat="1" ht="14.45" customHeight="1">
      <c r="B32" s="36"/>
      <c r="F32" s="109" t="s">
        <v>38</v>
      </c>
      <c r="I32" s="110" t="s">
        <v>37</v>
      </c>
      <c r="J32" s="109" t="s">
        <v>39</v>
      </c>
      <c r="L32" s="36"/>
    </row>
    <row r="33" spans="2:12" s="1" customFormat="1" ht="14.45" customHeight="1">
      <c r="B33" s="36"/>
      <c r="D33" s="100" t="s">
        <v>40</v>
      </c>
      <c r="E33" s="100" t="s">
        <v>41</v>
      </c>
      <c r="F33" s="111">
        <f>ROUND((SUM(BE81:BE84)),  2)</f>
        <v>0</v>
      </c>
      <c r="I33" s="112">
        <v>0.21</v>
      </c>
      <c r="J33" s="111">
        <f>ROUND(((SUM(BE81:BE84))*I33),  2)</f>
        <v>0</v>
      </c>
      <c r="L33" s="36"/>
    </row>
    <row r="34" spans="2:12" s="1" customFormat="1" ht="14.45" customHeight="1">
      <c r="B34" s="36"/>
      <c r="E34" s="100" t="s">
        <v>42</v>
      </c>
      <c r="F34" s="111">
        <f>ROUND((SUM(BF81:BF84)),  2)</f>
        <v>0</v>
      </c>
      <c r="I34" s="112">
        <v>0.15</v>
      </c>
      <c r="J34" s="111">
        <f>ROUND(((SUM(BF81:BF84))*I34),  2)</f>
        <v>0</v>
      </c>
      <c r="L34" s="36"/>
    </row>
    <row r="35" spans="2:12" s="1" customFormat="1" ht="14.45" hidden="1" customHeight="1">
      <c r="B35" s="36"/>
      <c r="E35" s="100" t="s">
        <v>43</v>
      </c>
      <c r="F35" s="111">
        <f>ROUND((SUM(BG81:BG84)),  2)</f>
        <v>0</v>
      </c>
      <c r="I35" s="112">
        <v>0.21</v>
      </c>
      <c r="J35" s="111">
        <f>0</f>
        <v>0</v>
      </c>
      <c r="L35" s="36"/>
    </row>
    <row r="36" spans="2:12" s="1" customFormat="1" ht="14.45" hidden="1" customHeight="1">
      <c r="B36" s="36"/>
      <c r="E36" s="100" t="s">
        <v>44</v>
      </c>
      <c r="F36" s="111">
        <f>ROUND((SUM(BH81:BH84)),  2)</f>
        <v>0</v>
      </c>
      <c r="I36" s="112">
        <v>0.15</v>
      </c>
      <c r="J36" s="111">
        <f>0</f>
        <v>0</v>
      </c>
      <c r="L36" s="36"/>
    </row>
    <row r="37" spans="2:12" s="1" customFormat="1" ht="14.45" hidden="1" customHeight="1">
      <c r="B37" s="36"/>
      <c r="E37" s="100" t="s">
        <v>45</v>
      </c>
      <c r="F37" s="111">
        <f>ROUND((SUM(BI81:BI84)),  2)</f>
        <v>0</v>
      </c>
      <c r="I37" s="112">
        <v>0</v>
      </c>
      <c r="J37" s="111">
        <f>0</f>
        <v>0</v>
      </c>
      <c r="L37" s="36"/>
    </row>
    <row r="38" spans="2:12" s="1" customFormat="1" ht="6.95" customHeight="1">
      <c r="B38" s="36"/>
      <c r="I38" s="101"/>
      <c r="L38" s="36"/>
    </row>
    <row r="39" spans="2:12" s="1" customFormat="1" ht="25.35" customHeight="1">
      <c r="B39" s="36"/>
      <c r="C39" s="113"/>
      <c r="D39" s="114" t="s">
        <v>46</v>
      </c>
      <c r="E39" s="115"/>
      <c r="F39" s="115"/>
      <c r="G39" s="116" t="s">
        <v>47</v>
      </c>
      <c r="H39" s="117" t="s">
        <v>48</v>
      </c>
      <c r="I39" s="118"/>
      <c r="J39" s="119">
        <f>SUM(J30:J37)</f>
        <v>0</v>
      </c>
      <c r="K39" s="120"/>
      <c r="L39" s="36"/>
    </row>
    <row r="40" spans="2:12" s="1" customFormat="1" ht="14.45" customHeight="1">
      <c r="B40" s="121"/>
      <c r="C40" s="122"/>
      <c r="D40" s="122"/>
      <c r="E40" s="122"/>
      <c r="F40" s="122"/>
      <c r="G40" s="122"/>
      <c r="H40" s="122"/>
      <c r="I40" s="123"/>
      <c r="J40" s="122"/>
      <c r="K40" s="122"/>
      <c r="L40" s="36"/>
    </row>
    <row r="44" spans="2:12" s="1" customFormat="1" ht="6.95" customHeight="1">
      <c r="B44" s="124"/>
      <c r="C44" s="125"/>
      <c r="D44" s="125"/>
      <c r="E44" s="125"/>
      <c r="F44" s="125"/>
      <c r="G44" s="125"/>
      <c r="H44" s="125"/>
      <c r="I44" s="126"/>
      <c r="J44" s="125"/>
      <c r="K44" s="125"/>
      <c r="L44" s="36"/>
    </row>
    <row r="45" spans="2:12" s="1" customFormat="1" ht="24.95" customHeight="1">
      <c r="B45" s="32"/>
      <c r="C45" s="21" t="s">
        <v>94</v>
      </c>
      <c r="D45" s="33"/>
      <c r="E45" s="33"/>
      <c r="F45" s="33"/>
      <c r="G45" s="33"/>
      <c r="H45" s="33"/>
      <c r="I45" s="101"/>
      <c r="J45" s="33"/>
      <c r="K45" s="33"/>
      <c r="L45" s="36"/>
    </row>
    <row r="46" spans="2:12" s="1" customFormat="1" ht="6.95" customHeight="1">
      <c r="B46" s="32"/>
      <c r="C46" s="33"/>
      <c r="D46" s="33"/>
      <c r="E46" s="33"/>
      <c r="F46" s="33"/>
      <c r="G46" s="33"/>
      <c r="H46" s="33"/>
      <c r="I46" s="101"/>
      <c r="J46" s="33"/>
      <c r="K46" s="33"/>
      <c r="L46" s="36"/>
    </row>
    <row r="47" spans="2:12" s="1" customFormat="1" ht="12" customHeight="1">
      <c r="B47" s="32"/>
      <c r="C47" s="27" t="s">
        <v>16</v>
      </c>
      <c r="D47" s="33"/>
      <c r="E47" s="33"/>
      <c r="F47" s="33"/>
      <c r="G47" s="33"/>
      <c r="H47" s="33"/>
      <c r="I47" s="101"/>
      <c r="J47" s="33"/>
      <c r="K47" s="33"/>
      <c r="L47" s="36"/>
    </row>
    <row r="48" spans="2:12" s="1" customFormat="1" ht="16.5" customHeight="1">
      <c r="B48" s="32"/>
      <c r="C48" s="33"/>
      <c r="D48" s="33"/>
      <c r="E48" s="280" t="str">
        <f>E7</f>
        <v>Oprava MK ul. Stradinská Kostelec nad Orlicí</v>
      </c>
      <c r="F48" s="281"/>
      <c r="G48" s="281"/>
      <c r="H48" s="281"/>
      <c r="I48" s="101"/>
      <c r="J48" s="33"/>
      <c r="K48" s="33"/>
      <c r="L48" s="36"/>
    </row>
    <row r="49" spans="2:47" s="1" customFormat="1" ht="12" customHeight="1">
      <c r="B49" s="32"/>
      <c r="C49" s="27" t="s">
        <v>92</v>
      </c>
      <c r="D49" s="33"/>
      <c r="E49" s="33"/>
      <c r="F49" s="33"/>
      <c r="G49" s="33"/>
      <c r="H49" s="33"/>
      <c r="I49" s="101"/>
      <c r="J49" s="33"/>
      <c r="K49" s="33"/>
      <c r="L49" s="36"/>
    </row>
    <row r="50" spans="2:47" s="1" customFormat="1" ht="16.5" customHeight="1">
      <c r="B50" s="32"/>
      <c r="C50" s="33"/>
      <c r="D50" s="33"/>
      <c r="E50" s="252" t="str">
        <f>E9</f>
        <v>3 - vodovod řad B</v>
      </c>
      <c r="F50" s="251"/>
      <c r="G50" s="251"/>
      <c r="H50" s="251"/>
      <c r="I50" s="101"/>
      <c r="J50" s="33"/>
      <c r="K50" s="33"/>
      <c r="L50" s="36"/>
    </row>
    <row r="51" spans="2:47" s="1" customFormat="1" ht="6.95" customHeight="1">
      <c r="B51" s="32"/>
      <c r="C51" s="33"/>
      <c r="D51" s="33"/>
      <c r="E51" s="33"/>
      <c r="F51" s="33"/>
      <c r="G51" s="33"/>
      <c r="H51" s="33"/>
      <c r="I51" s="101"/>
      <c r="J51" s="33"/>
      <c r="K51" s="33"/>
      <c r="L51" s="36"/>
    </row>
    <row r="52" spans="2:47" s="1" customFormat="1" ht="12" customHeight="1">
      <c r="B52" s="32"/>
      <c r="C52" s="27" t="s">
        <v>20</v>
      </c>
      <c r="D52" s="33"/>
      <c r="E52" s="33"/>
      <c r="F52" s="25" t="str">
        <f>F12</f>
        <v>Kostelec nad Orlicí</v>
      </c>
      <c r="G52" s="33"/>
      <c r="H52" s="33"/>
      <c r="I52" s="102" t="s">
        <v>22</v>
      </c>
      <c r="J52" s="53" t="str">
        <f>IF(J12="","",J12)</f>
        <v>1.9.2019</v>
      </c>
      <c r="K52" s="33"/>
      <c r="L52" s="36"/>
    </row>
    <row r="53" spans="2:47" s="1" customFormat="1" ht="6.95" customHeight="1">
      <c r="B53" s="32"/>
      <c r="C53" s="33"/>
      <c r="D53" s="33"/>
      <c r="E53" s="33"/>
      <c r="F53" s="33"/>
      <c r="G53" s="33"/>
      <c r="H53" s="33"/>
      <c r="I53" s="101"/>
      <c r="J53" s="33"/>
      <c r="K53" s="33"/>
      <c r="L53" s="36"/>
    </row>
    <row r="54" spans="2:47" s="1" customFormat="1" ht="13.7" customHeight="1">
      <c r="B54" s="32"/>
      <c r="C54" s="27" t="s">
        <v>24</v>
      </c>
      <c r="D54" s="33"/>
      <c r="E54" s="33"/>
      <c r="F54" s="25" t="str">
        <f>E15</f>
        <v>Město Kostelec nad Orlicí</v>
      </c>
      <c r="G54" s="33"/>
      <c r="H54" s="33"/>
      <c r="I54" s="102" t="s">
        <v>30</v>
      </c>
      <c r="J54" s="30" t="str">
        <f>E21</f>
        <v xml:space="preserve"> </v>
      </c>
      <c r="K54" s="33"/>
      <c r="L54" s="36"/>
    </row>
    <row r="55" spans="2:47" s="1" customFormat="1" ht="13.7" customHeight="1">
      <c r="B55" s="32"/>
      <c r="C55" s="27" t="s">
        <v>28</v>
      </c>
      <c r="D55" s="33"/>
      <c r="E55" s="33"/>
      <c r="F55" s="25" t="str">
        <f>IF(E18="","",E18)</f>
        <v>Vyplň údaj</v>
      </c>
      <c r="G55" s="33"/>
      <c r="H55" s="33"/>
      <c r="I55" s="102" t="s">
        <v>33</v>
      </c>
      <c r="J55" s="30" t="str">
        <f>E24</f>
        <v>Hauckovi spol.s.r.o.</v>
      </c>
      <c r="K55" s="33"/>
      <c r="L55" s="36"/>
    </row>
    <row r="56" spans="2:47" s="1" customFormat="1" ht="10.35" customHeight="1">
      <c r="B56" s="32"/>
      <c r="C56" s="33"/>
      <c r="D56" s="33"/>
      <c r="E56" s="33"/>
      <c r="F56" s="33"/>
      <c r="G56" s="33"/>
      <c r="H56" s="33"/>
      <c r="I56" s="101"/>
      <c r="J56" s="33"/>
      <c r="K56" s="33"/>
      <c r="L56" s="36"/>
    </row>
    <row r="57" spans="2:47" s="1" customFormat="1" ht="29.25" customHeight="1">
      <c r="B57" s="32"/>
      <c r="C57" s="127" t="s">
        <v>95</v>
      </c>
      <c r="D57" s="128"/>
      <c r="E57" s="128"/>
      <c r="F57" s="128"/>
      <c r="G57" s="128"/>
      <c r="H57" s="128"/>
      <c r="I57" s="129"/>
      <c r="J57" s="130" t="s">
        <v>96</v>
      </c>
      <c r="K57" s="128"/>
      <c r="L57" s="36"/>
    </row>
    <row r="58" spans="2:47" s="1" customFormat="1" ht="10.35" customHeight="1">
      <c r="B58" s="32"/>
      <c r="C58" s="33"/>
      <c r="D58" s="33"/>
      <c r="E58" s="33"/>
      <c r="F58" s="33"/>
      <c r="G58" s="33"/>
      <c r="H58" s="33"/>
      <c r="I58" s="101"/>
      <c r="J58" s="33"/>
      <c r="K58" s="33"/>
      <c r="L58" s="36"/>
    </row>
    <row r="59" spans="2:47" s="1" customFormat="1" ht="22.9" customHeight="1">
      <c r="B59" s="32"/>
      <c r="C59" s="131" t="s">
        <v>97</v>
      </c>
      <c r="D59" s="33"/>
      <c r="E59" s="33"/>
      <c r="F59" s="33"/>
      <c r="G59" s="33"/>
      <c r="H59" s="33"/>
      <c r="I59" s="101"/>
      <c r="J59" s="71">
        <f>J81</f>
        <v>0</v>
      </c>
      <c r="K59" s="33"/>
      <c r="L59" s="36"/>
      <c r="AU59" s="15" t="s">
        <v>98</v>
      </c>
    </row>
    <row r="60" spans="2:47" s="7" customFormat="1" ht="24.95" customHeight="1">
      <c r="B60" s="132"/>
      <c r="C60" s="133"/>
      <c r="D60" s="134" t="s">
        <v>99</v>
      </c>
      <c r="E60" s="135"/>
      <c r="F60" s="135"/>
      <c r="G60" s="135"/>
      <c r="H60" s="135"/>
      <c r="I60" s="136"/>
      <c r="J60" s="137">
        <f>J82</f>
        <v>0</v>
      </c>
      <c r="K60" s="133"/>
      <c r="L60" s="138"/>
    </row>
    <row r="61" spans="2:47" s="8" customFormat="1" ht="19.899999999999999" customHeight="1">
      <c r="B61" s="139"/>
      <c r="C61" s="140"/>
      <c r="D61" s="141" t="s">
        <v>495</v>
      </c>
      <c r="E61" s="142"/>
      <c r="F61" s="142"/>
      <c r="G61" s="142"/>
      <c r="H61" s="142"/>
      <c r="I61" s="143"/>
      <c r="J61" s="144">
        <f>J83</f>
        <v>0</v>
      </c>
      <c r="K61" s="140"/>
      <c r="L61" s="145"/>
    </row>
    <row r="62" spans="2:47" s="1" customFormat="1" ht="21.75" customHeight="1">
      <c r="B62" s="32"/>
      <c r="C62" s="33"/>
      <c r="D62" s="33"/>
      <c r="E62" s="33"/>
      <c r="F62" s="33"/>
      <c r="G62" s="33"/>
      <c r="H62" s="33"/>
      <c r="I62" s="101"/>
      <c r="J62" s="33"/>
      <c r="K62" s="33"/>
      <c r="L62" s="36"/>
    </row>
    <row r="63" spans="2:47" s="1" customFormat="1" ht="6.95" customHeight="1">
      <c r="B63" s="44"/>
      <c r="C63" s="45"/>
      <c r="D63" s="45"/>
      <c r="E63" s="45"/>
      <c r="F63" s="45"/>
      <c r="G63" s="45"/>
      <c r="H63" s="45"/>
      <c r="I63" s="123"/>
      <c r="J63" s="45"/>
      <c r="K63" s="45"/>
      <c r="L63" s="36"/>
    </row>
    <row r="67" spans="2:20" s="1" customFormat="1" ht="6.95" customHeight="1">
      <c r="B67" s="46"/>
      <c r="C67" s="47"/>
      <c r="D67" s="47"/>
      <c r="E67" s="47"/>
      <c r="F67" s="47"/>
      <c r="G67" s="47"/>
      <c r="H67" s="47"/>
      <c r="I67" s="126"/>
      <c r="J67" s="47"/>
      <c r="K67" s="47"/>
      <c r="L67" s="36"/>
    </row>
    <row r="68" spans="2:20" s="1" customFormat="1" ht="24.95" customHeight="1">
      <c r="B68" s="32"/>
      <c r="C68" s="21" t="s">
        <v>106</v>
      </c>
      <c r="D68" s="33"/>
      <c r="E68" s="33"/>
      <c r="F68" s="33"/>
      <c r="G68" s="33"/>
      <c r="H68" s="33"/>
      <c r="I68" s="101"/>
      <c r="J68" s="33"/>
      <c r="K68" s="33"/>
      <c r="L68" s="36"/>
    </row>
    <row r="69" spans="2:20" s="1" customFormat="1" ht="6.95" customHeight="1">
      <c r="B69" s="32"/>
      <c r="C69" s="33"/>
      <c r="D69" s="33"/>
      <c r="E69" s="33"/>
      <c r="F69" s="33"/>
      <c r="G69" s="33"/>
      <c r="H69" s="33"/>
      <c r="I69" s="101"/>
      <c r="J69" s="33"/>
      <c r="K69" s="33"/>
      <c r="L69" s="36"/>
    </row>
    <row r="70" spans="2:20" s="1" customFormat="1" ht="12" customHeight="1">
      <c r="B70" s="32"/>
      <c r="C70" s="27" t="s">
        <v>16</v>
      </c>
      <c r="D70" s="33"/>
      <c r="E70" s="33"/>
      <c r="F70" s="33"/>
      <c r="G70" s="33"/>
      <c r="H70" s="33"/>
      <c r="I70" s="101"/>
      <c r="J70" s="33"/>
      <c r="K70" s="33"/>
      <c r="L70" s="36"/>
    </row>
    <row r="71" spans="2:20" s="1" customFormat="1" ht="16.5" customHeight="1">
      <c r="B71" s="32"/>
      <c r="C71" s="33"/>
      <c r="D71" s="33"/>
      <c r="E71" s="280" t="str">
        <f>E7</f>
        <v>Oprava MK ul. Stradinská Kostelec nad Orlicí</v>
      </c>
      <c r="F71" s="281"/>
      <c r="G71" s="281"/>
      <c r="H71" s="281"/>
      <c r="I71" s="101"/>
      <c r="J71" s="33"/>
      <c r="K71" s="33"/>
      <c r="L71" s="36"/>
    </row>
    <row r="72" spans="2:20" s="1" customFormat="1" ht="12" customHeight="1">
      <c r="B72" s="32"/>
      <c r="C72" s="27" t="s">
        <v>92</v>
      </c>
      <c r="D72" s="33"/>
      <c r="E72" s="33"/>
      <c r="F72" s="33"/>
      <c r="G72" s="33"/>
      <c r="H72" s="33"/>
      <c r="I72" s="101"/>
      <c r="J72" s="33"/>
      <c r="K72" s="33"/>
      <c r="L72" s="36"/>
    </row>
    <row r="73" spans="2:20" s="1" customFormat="1" ht="16.5" customHeight="1">
      <c r="B73" s="32"/>
      <c r="C73" s="33"/>
      <c r="D73" s="33"/>
      <c r="E73" s="252" t="str">
        <f>E9</f>
        <v>3 - vodovod řad B</v>
      </c>
      <c r="F73" s="251"/>
      <c r="G73" s="251"/>
      <c r="H73" s="251"/>
      <c r="I73" s="101"/>
      <c r="J73" s="33"/>
      <c r="K73" s="33"/>
      <c r="L73" s="36"/>
    </row>
    <row r="74" spans="2:20" s="1" customFormat="1" ht="6.95" customHeight="1">
      <c r="B74" s="32"/>
      <c r="C74" s="33"/>
      <c r="D74" s="33"/>
      <c r="E74" s="33"/>
      <c r="F74" s="33"/>
      <c r="G74" s="33"/>
      <c r="H74" s="33"/>
      <c r="I74" s="101"/>
      <c r="J74" s="33"/>
      <c r="K74" s="33"/>
      <c r="L74" s="36"/>
    </row>
    <row r="75" spans="2:20" s="1" customFormat="1" ht="12" customHeight="1">
      <c r="B75" s="32"/>
      <c r="C75" s="27" t="s">
        <v>20</v>
      </c>
      <c r="D75" s="33"/>
      <c r="E75" s="33"/>
      <c r="F75" s="25" t="str">
        <f>F12</f>
        <v>Kostelec nad Orlicí</v>
      </c>
      <c r="G75" s="33"/>
      <c r="H75" s="33"/>
      <c r="I75" s="102" t="s">
        <v>22</v>
      </c>
      <c r="J75" s="53" t="str">
        <f>IF(J12="","",J12)</f>
        <v>1.9.2019</v>
      </c>
      <c r="K75" s="33"/>
      <c r="L75" s="36"/>
    </row>
    <row r="76" spans="2:20" s="1" customFormat="1" ht="6.95" customHeight="1">
      <c r="B76" s="32"/>
      <c r="C76" s="33"/>
      <c r="D76" s="33"/>
      <c r="E76" s="33"/>
      <c r="F76" s="33"/>
      <c r="G76" s="33"/>
      <c r="H76" s="33"/>
      <c r="I76" s="101"/>
      <c r="J76" s="33"/>
      <c r="K76" s="33"/>
      <c r="L76" s="36"/>
    </row>
    <row r="77" spans="2:20" s="1" customFormat="1" ht="13.7" customHeight="1">
      <c r="B77" s="32"/>
      <c r="C77" s="27" t="s">
        <v>24</v>
      </c>
      <c r="D77" s="33"/>
      <c r="E77" s="33"/>
      <c r="F77" s="25" t="str">
        <f>E15</f>
        <v>Město Kostelec nad Orlicí</v>
      </c>
      <c r="G77" s="33"/>
      <c r="H77" s="33"/>
      <c r="I77" s="102" t="s">
        <v>30</v>
      </c>
      <c r="J77" s="30" t="str">
        <f>E21</f>
        <v xml:space="preserve"> </v>
      </c>
      <c r="K77" s="33"/>
      <c r="L77" s="36"/>
    </row>
    <row r="78" spans="2:20" s="1" customFormat="1" ht="13.7" customHeight="1">
      <c r="B78" s="32"/>
      <c r="C78" s="27" t="s">
        <v>28</v>
      </c>
      <c r="D78" s="33"/>
      <c r="E78" s="33"/>
      <c r="F78" s="25" t="str">
        <f>IF(E18="","",E18)</f>
        <v>Vyplň údaj</v>
      </c>
      <c r="G78" s="33"/>
      <c r="H78" s="33"/>
      <c r="I78" s="102" t="s">
        <v>33</v>
      </c>
      <c r="J78" s="30" t="str">
        <f>E24</f>
        <v>Hauckovi spol.s.r.o.</v>
      </c>
      <c r="K78" s="33"/>
      <c r="L78" s="36"/>
    </row>
    <row r="79" spans="2:20" s="1" customFormat="1" ht="10.35" customHeight="1">
      <c r="B79" s="32"/>
      <c r="C79" s="33"/>
      <c r="D79" s="33"/>
      <c r="E79" s="33"/>
      <c r="F79" s="33"/>
      <c r="G79" s="33"/>
      <c r="H79" s="33"/>
      <c r="I79" s="101"/>
      <c r="J79" s="33"/>
      <c r="K79" s="33"/>
      <c r="L79" s="36"/>
    </row>
    <row r="80" spans="2:20" s="9" customFormat="1" ht="29.25" customHeight="1">
      <c r="B80" s="146"/>
      <c r="C80" s="147" t="s">
        <v>107</v>
      </c>
      <c r="D80" s="148" t="s">
        <v>55</v>
      </c>
      <c r="E80" s="148" t="s">
        <v>51</v>
      </c>
      <c r="F80" s="148" t="s">
        <v>52</v>
      </c>
      <c r="G80" s="148" t="s">
        <v>108</v>
      </c>
      <c r="H80" s="148" t="s">
        <v>109</v>
      </c>
      <c r="I80" s="149" t="s">
        <v>110</v>
      </c>
      <c r="J80" s="148" t="s">
        <v>96</v>
      </c>
      <c r="K80" s="150" t="s">
        <v>111</v>
      </c>
      <c r="L80" s="151"/>
      <c r="M80" s="62" t="s">
        <v>1</v>
      </c>
      <c r="N80" s="63" t="s">
        <v>40</v>
      </c>
      <c r="O80" s="63" t="s">
        <v>112</v>
      </c>
      <c r="P80" s="63" t="s">
        <v>113</v>
      </c>
      <c r="Q80" s="63" t="s">
        <v>114</v>
      </c>
      <c r="R80" s="63" t="s">
        <v>115</v>
      </c>
      <c r="S80" s="63" t="s">
        <v>116</v>
      </c>
      <c r="T80" s="64" t="s">
        <v>117</v>
      </c>
    </row>
    <row r="81" spans="2:65" s="1" customFormat="1" ht="22.9" customHeight="1">
      <c r="B81" s="32"/>
      <c r="C81" s="69" t="s">
        <v>118</v>
      </c>
      <c r="D81" s="33"/>
      <c r="E81" s="33"/>
      <c r="F81" s="33"/>
      <c r="G81" s="33"/>
      <c r="H81" s="33"/>
      <c r="I81" s="101"/>
      <c r="J81" s="152">
        <f>BK81</f>
        <v>0</v>
      </c>
      <c r="K81" s="33"/>
      <c r="L81" s="36"/>
      <c r="M81" s="65"/>
      <c r="N81" s="66"/>
      <c r="O81" s="66"/>
      <c r="P81" s="153">
        <f>P82</f>
        <v>0</v>
      </c>
      <c r="Q81" s="66"/>
      <c r="R81" s="153">
        <f>R82</f>
        <v>0</v>
      </c>
      <c r="S81" s="66"/>
      <c r="T81" s="154">
        <f>T82</f>
        <v>0</v>
      </c>
      <c r="AT81" s="15" t="s">
        <v>69</v>
      </c>
      <c r="AU81" s="15" t="s">
        <v>98</v>
      </c>
      <c r="BK81" s="155">
        <f>BK82</f>
        <v>0</v>
      </c>
    </row>
    <row r="82" spans="2:65" s="10" customFormat="1" ht="25.9" customHeight="1">
      <c r="B82" s="156"/>
      <c r="C82" s="157"/>
      <c r="D82" s="158" t="s">
        <v>69</v>
      </c>
      <c r="E82" s="159" t="s">
        <v>119</v>
      </c>
      <c r="F82" s="159" t="s">
        <v>120</v>
      </c>
      <c r="G82" s="157"/>
      <c r="H82" s="157"/>
      <c r="I82" s="160"/>
      <c r="J82" s="161">
        <f>BK82</f>
        <v>0</v>
      </c>
      <c r="K82" s="157"/>
      <c r="L82" s="162"/>
      <c r="M82" s="163"/>
      <c r="N82" s="164"/>
      <c r="O82" s="164"/>
      <c r="P82" s="165">
        <f>P83</f>
        <v>0</v>
      </c>
      <c r="Q82" s="164"/>
      <c r="R82" s="165">
        <f>R83</f>
        <v>0</v>
      </c>
      <c r="S82" s="164"/>
      <c r="T82" s="166">
        <f>T83</f>
        <v>0</v>
      </c>
      <c r="AR82" s="167" t="s">
        <v>75</v>
      </c>
      <c r="AT82" s="168" t="s">
        <v>69</v>
      </c>
      <c r="AU82" s="168" t="s">
        <v>70</v>
      </c>
      <c r="AY82" s="167" t="s">
        <v>121</v>
      </c>
      <c r="BK82" s="169">
        <f>BK83</f>
        <v>0</v>
      </c>
    </row>
    <row r="83" spans="2:65" s="10" customFormat="1" ht="22.9" customHeight="1">
      <c r="B83" s="156"/>
      <c r="C83" s="157"/>
      <c r="D83" s="158" t="s">
        <v>69</v>
      </c>
      <c r="E83" s="170" t="s">
        <v>227</v>
      </c>
      <c r="F83" s="170" t="s">
        <v>496</v>
      </c>
      <c r="G83" s="157"/>
      <c r="H83" s="157"/>
      <c r="I83" s="160"/>
      <c r="J83" s="171">
        <f>BK83</f>
        <v>0</v>
      </c>
      <c r="K83" s="157"/>
      <c r="L83" s="162"/>
      <c r="M83" s="163"/>
      <c r="N83" s="164"/>
      <c r="O83" s="164"/>
      <c r="P83" s="165">
        <f>P84</f>
        <v>0</v>
      </c>
      <c r="Q83" s="164"/>
      <c r="R83" s="165">
        <f>R84</f>
        <v>0</v>
      </c>
      <c r="S83" s="164"/>
      <c r="T83" s="166">
        <f>T84</f>
        <v>0</v>
      </c>
      <c r="AR83" s="167" t="s">
        <v>75</v>
      </c>
      <c r="AT83" s="168" t="s">
        <v>69</v>
      </c>
      <c r="AU83" s="168" t="s">
        <v>75</v>
      </c>
      <c r="AY83" s="167" t="s">
        <v>121</v>
      </c>
      <c r="BK83" s="169">
        <f>BK84</f>
        <v>0</v>
      </c>
    </row>
    <row r="84" spans="2:65" s="1" customFormat="1" ht="16.5" customHeight="1">
      <c r="B84" s="32"/>
      <c r="C84" s="172" t="s">
        <v>75</v>
      </c>
      <c r="D84" s="172" t="s">
        <v>124</v>
      </c>
      <c r="E84" s="173" t="s">
        <v>497</v>
      </c>
      <c r="F84" s="174" t="s">
        <v>498</v>
      </c>
      <c r="G84" s="175" t="s">
        <v>492</v>
      </c>
      <c r="H84" s="176">
        <v>1</v>
      </c>
      <c r="I84" s="177"/>
      <c r="J84" s="178">
        <f>ROUND(I84*H84,2)</f>
        <v>0</v>
      </c>
      <c r="K84" s="174" t="s">
        <v>1</v>
      </c>
      <c r="L84" s="36"/>
      <c r="M84" s="227" t="s">
        <v>1</v>
      </c>
      <c r="N84" s="228" t="s">
        <v>41</v>
      </c>
      <c r="O84" s="229"/>
      <c r="P84" s="230">
        <f>O84*H84</f>
        <v>0</v>
      </c>
      <c r="Q84" s="230">
        <v>0</v>
      </c>
      <c r="R84" s="230">
        <f>Q84*H84</f>
        <v>0</v>
      </c>
      <c r="S84" s="230">
        <v>0</v>
      </c>
      <c r="T84" s="231">
        <f>S84*H84</f>
        <v>0</v>
      </c>
      <c r="AR84" s="15" t="s">
        <v>85</v>
      </c>
      <c r="AT84" s="15" t="s">
        <v>124</v>
      </c>
      <c r="AU84" s="15" t="s">
        <v>79</v>
      </c>
      <c r="AY84" s="15" t="s">
        <v>121</v>
      </c>
      <c r="BE84" s="183">
        <f>IF(N84="základní",J84,0)</f>
        <v>0</v>
      </c>
      <c r="BF84" s="183">
        <f>IF(N84="snížená",J84,0)</f>
        <v>0</v>
      </c>
      <c r="BG84" s="183">
        <f>IF(N84="zákl. přenesená",J84,0)</f>
        <v>0</v>
      </c>
      <c r="BH84" s="183">
        <f>IF(N84="sníž. přenesená",J84,0)</f>
        <v>0</v>
      </c>
      <c r="BI84" s="183">
        <f>IF(N84="nulová",J84,0)</f>
        <v>0</v>
      </c>
      <c r="BJ84" s="15" t="s">
        <v>75</v>
      </c>
      <c r="BK84" s="183">
        <f>ROUND(I84*H84,2)</f>
        <v>0</v>
      </c>
      <c r="BL84" s="15" t="s">
        <v>85</v>
      </c>
      <c r="BM84" s="15" t="s">
        <v>499</v>
      </c>
    </row>
    <row r="85" spans="2:65" s="1" customFormat="1" ht="6.95" customHeight="1">
      <c r="B85" s="44"/>
      <c r="C85" s="45"/>
      <c r="D85" s="45"/>
      <c r="E85" s="45"/>
      <c r="F85" s="45"/>
      <c r="G85" s="45"/>
      <c r="H85" s="45"/>
      <c r="I85" s="123"/>
      <c r="J85" s="45"/>
      <c r="K85" s="45"/>
      <c r="L85" s="36"/>
    </row>
  </sheetData>
  <sheetProtection algorithmName="SHA-512" hashValue="5gc4AnZ4ZjRGdIObRn1CgWgnL2A/WvMUPA/B/BQpNlWttYfDrUjVxpHIwgUJ7CbceXjGVkwr31szw0e1zFVdLg==" saltValue="ovIESrigQEp7+z7Hu/fgxCSytJPqRcLXGJmWpu8fMtEltezzYk509DGK73Btgq1pZuTCuH484JSKmfR179bolg==" spinCount="100000" sheet="1" objects="1" scenarios="1" formatColumns="0" formatRows="0" autoFilter="0"/>
  <autoFilter ref="C80:K84" xr:uid="{00000000-0009-0000-0000-000003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85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5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43"/>
      <c r="M2" s="243"/>
      <c r="N2" s="243"/>
      <c r="O2" s="243"/>
      <c r="P2" s="243"/>
      <c r="Q2" s="243"/>
      <c r="R2" s="243"/>
      <c r="S2" s="243"/>
      <c r="T2" s="243"/>
      <c r="U2" s="243"/>
      <c r="V2" s="243"/>
      <c r="AT2" s="15" t="s">
        <v>87</v>
      </c>
    </row>
    <row r="3" spans="2:46" ht="6.95" customHeight="1">
      <c r="B3" s="96"/>
      <c r="C3" s="97"/>
      <c r="D3" s="97"/>
      <c r="E3" s="97"/>
      <c r="F3" s="97"/>
      <c r="G3" s="97"/>
      <c r="H3" s="97"/>
      <c r="I3" s="98"/>
      <c r="J3" s="97"/>
      <c r="K3" s="97"/>
      <c r="L3" s="18"/>
      <c r="AT3" s="15" t="s">
        <v>79</v>
      </c>
    </row>
    <row r="4" spans="2:46" ht="24.95" customHeight="1">
      <c r="B4" s="18"/>
      <c r="D4" s="99" t="s">
        <v>91</v>
      </c>
      <c r="L4" s="18"/>
      <c r="M4" s="22" t="s">
        <v>10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100" t="s">
        <v>16</v>
      </c>
      <c r="L6" s="18"/>
    </row>
    <row r="7" spans="2:46" ht="16.5" customHeight="1">
      <c r="B7" s="18"/>
      <c r="E7" s="273" t="str">
        <f>'Rekapitulace stavby'!K6</f>
        <v>Oprava MK ul. Stradinská Kostelec nad Orlicí</v>
      </c>
      <c r="F7" s="274"/>
      <c r="G7" s="274"/>
      <c r="H7" s="274"/>
      <c r="L7" s="18"/>
    </row>
    <row r="8" spans="2:46" s="1" customFormat="1" ht="12" customHeight="1">
      <c r="B8" s="36"/>
      <c r="D8" s="100" t="s">
        <v>92</v>
      </c>
      <c r="I8" s="101"/>
      <c r="L8" s="36"/>
    </row>
    <row r="9" spans="2:46" s="1" customFormat="1" ht="36.950000000000003" customHeight="1">
      <c r="B9" s="36"/>
      <c r="E9" s="275" t="s">
        <v>500</v>
      </c>
      <c r="F9" s="276"/>
      <c r="G9" s="276"/>
      <c r="H9" s="276"/>
      <c r="I9" s="101"/>
      <c r="L9" s="36"/>
    </row>
    <row r="10" spans="2:46" s="1" customFormat="1" ht="11.25">
      <c r="B10" s="36"/>
      <c r="I10" s="101"/>
      <c r="L10" s="36"/>
    </row>
    <row r="11" spans="2:46" s="1" customFormat="1" ht="12" customHeight="1">
      <c r="B11" s="36"/>
      <c r="D11" s="100" t="s">
        <v>18</v>
      </c>
      <c r="F11" s="15" t="s">
        <v>1</v>
      </c>
      <c r="I11" s="102" t="s">
        <v>19</v>
      </c>
      <c r="J11" s="15" t="s">
        <v>1</v>
      </c>
      <c r="L11" s="36"/>
    </row>
    <row r="12" spans="2:46" s="1" customFormat="1" ht="12" customHeight="1">
      <c r="B12" s="36"/>
      <c r="D12" s="100" t="s">
        <v>20</v>
      </c>
      <c r="F12" s="15" t="s">
        <v>21</v>
      </c>
      <c r="I12" s="102" t="s">
        <v>22</v>
      </c>
      <c r="J12" s="103" t="str">
        <f>'Rekapitulace stavby'!AN8</f>
        <v>1.9.2019</v>
      </c>
      <c r="L12" s="36"/>
    </row>
    <row r="13" spans="2:46" s="1" customFormat="1" ht="10.9" customHeight="1">
      <c r="B13" s="36"/>
      <c r="I13" s="101"/>
      <c r="L13" s="36"/>
    </row>
    <row r="14" spans="2:46" s="1" customFormat="1" ht="12" customHeight="1">
      <c r="B14" s="36"/>
      <c r="D14" s="100" t="s">
        <v>24</v>
      </c>
      <c r="I14" s="102" t="s">
        <v>25</v>
      </c>
      <c r="J14" s="15" t="s">
        <v>1</v>
      </c>
      <c r="L14" s="36"/>
    </row>
    <row r="15" spans="2:46" s="1" customFormat="1" ht="18" customHeight="1">
      <c r="B15" s="36"/>
      <c r="E15" s="15" t="s">
        <v>26</v>
      </c>
      <c r="I15" s="102" t="s">
        <v>27</v>
      </c>
      <c r="J15" s="15" t="s">
        <v>1</v>
      </c>
      <c r="L15" s="36"/>
    </row>
    <row r="16" spans="2:46" s="1" customFormat="1" ht="6.95" customHeight="1">
      <c r="B16" s="36"/>
      <c r="I16" s="101"/>
      <c r="L16" s="36"/>
    </row>
    <row r="17" spans="2:12" s="1" customFormat="1" ht="12" customHeight="1">
      <c r="B17" s="36"/>
      <c r="D17" s="100" t="s">
        <v>28</v>
      </c>
      <c r="I17" s="102" t="s">
        <v>25</v>
      </c>
      <c r="J17" s="28" t="str">
        <f>'Rekapitulace stavby'!AN13</f>
        <v>Vyplň údaj</v>
      </c>
      <c r="L17" s="36"/>
    </row>
    <row r="18" spans="2:12" s="1" customFormat="1" ht="18" customHeight="1">
      <c r="B18" s="36"/>
      <c r="E18" s="277" t="str">
        <f>'Rekapitulace stavby'!E14</f>
        <v>Vyplň údaj</v>
      </c>
      <c r="F18" s="278"/>
      <c r="G18" s="278"/>
      <c r="H18" s="278"/>
      <c r="I18" s="102" t="s">
        <v>27</v>
      </c>
      <c r="J18" s="28" t="str">
        <f>'Rekapitulace stavby'!AN14</f>
        <v>Vyplň údaj</v>
      </c>
      <c r="L18" s="36"/>
    </row>
    <row r="19" spans="2:12" s="1" customFormat="1" ht="6.95" customHeight="1">
      <c r="B19" s="36"/>
      <c r="I19" s="101"/>
      <c r="L19" s="36"/>
    </row>
    <row r="20" spans="2:12" s="1" customFormat="1" ht="12" customHeight="1">
      <c r="B20" s="36"/>
      <c r="D20" s="100" t="s">
        <v>30</v>
      </c>
      <c r="I20" s="102" t="s">
        <v>25</v>
      </c>
      <c r="J20" s="15" t="str">
        <f>IF('Rekapitulace stavby'!AN16="","",'Rekapitulace stavby'!AN16)</f>
        <v/>
      </c>
      <c r="L20" s="36"/>
    </row>
    <row r="21" spans="2:12" s="1" customFormat="1" ht="18" customHeight="1">
      <c r="B21" s="36"/>
      <c r="E21" s="15" t="str">
        <f>IF('Rekapitulace stavby'!E17="","",'Rekapitulace stavby'!E17)</f>
        <v xml:space="preserve"> </v>
      </c>
      <c r="I21" s="102" t="s">
        <v>27</v>
      </c>
      <c r="J21" s="15" t="str">
        <f>IF('Rekapitulace stavby'!AN17="","",'Rekapitulace stavby'!AN17)</f>
        <v/>
      </c>
      <c r="L21" s="36"/>
    </row>
    <row r="22" spans="2:12" s="1" customFormat="1" ht="6.95" customHeight="1">
      <c r="B22" s="36"/>
      <c r="I22" s="101"/>
      <c r="L22" s="36"/>
    </row>
    <row r="23" spans="2:12" s="1" customFormat="1" ht="12" customHeight="1">
      <c r="B23" s="36"/>
      <c r="D23" s="100" t="s">
        <v>33</v>
      </c>
      <c r="I23" s="102" t="s">
        <v>25</v>
      </c>
      <c r="J23" s="15" t="s">
        <v>1</v>
      </c>
      <c r="L23" s="36"/>
    </row>
    <row r="24" spans="2:12" s="1" customFormat="1" ht="18" customHeight="1">
      <c r="B24" s="36"/>
      <c r="E24" s="15" t="s">
        <v>34</v>
      </c>
      <c r="I24" s="102" t="s">
        <v>27</v>
      </c>
      <c r="J24" s="15" t="s">
        <v>1</v>
      </c>
      <c r="L24" s="36"/>
    </row>
    <row r="25" spans="2:12" s="1" customFormat="1" ht="6.95" customHeight="1">
      <c r="B25" s="36"/>
      <c r="I25" s="101"/>
      <c r="L25" s="36"/>
    </row>
    <row r="26" spans="2:12" s="1" customFormat="1" ht="12" customHeight="1">
      <c r="B26" s="36"/>
      <c r="D26" s="100" t="s">
        <v>35</v>
      </c>
      <c r="I26" s="101"/>
      <c r="L26" s="36"/>
    </row>
    <row r="27" spans="2:12" s="6" customFormat="1" ht="16.5" customHeight="1">
      <c r="B27" s="104"/>
      <c r="E27" s="279" t="s">
        <v>1</v>
      </c>
      <c r="F27" s="279"/>
      <c r="G27" s="279"/>
      <c r="H27" s="279"/>
      <c r="I27" s="105"/>
      <c r="L27" s="104"/>
    </row>
    <row r="28" spans="2:12" s="1" customFormat="1" ht="6.95" customHeight="1">
      <c r="B28" s="36"/>
      <c r="I28" s="101"/>
      <c r="L28" s="36"/>
    </row>
    <row r="29" spans="2:12" s="1" customFormat="1" ht="6.95" customHeight="1">
      <c r="B29" s="36"/>
      <c r="D29" s="54"/>
      <c r="E29" s="54"/>
      <c r="F29" s="54"/>
      <c r="G29" s="54"/>
      <c r="H29" s="54"/>
      <c r="I29" s="106"/>
      <c r="J29" s="54"/>
      <c r="K29" s="54"/>
      <c r="L29" s="36"/>
    </row>
    <row r="30" spans="2:12" s="1" customFormat="1" ht="25.35" customHeight="1">
      <c r="B30" s="36"/>
      <c r="D30" s="107" t="s">
        <v>36</v>
      </c>
      <c r="I30" s="101"/>
      <c r="J30" s="108">
        <f>ROUND(J81, 2)</f>
        <v>0</v>
      </c>
      <c r="L30" s="36"/>
    </row>
    <row r="31" spans="2:12" s="1" customFormat="1" ht="6.95" customHeight="1">
      <c r="B31" s="36"/>
      <c r="D31" s="54"/>
      <c r="E31" s="54"/>
      <c r="F31" s="54"/>
      <c r="G31" s="54"/>
      <c r="H31" s="54"/>
      <c r="I31" s="106"/>
      <c r="J31" s="54"/>
      <c r="K31" s="54"/>
      <c r="L31" s="36"/>
    </row>
    <row r="32" spans="2:12" s="1" customFormat="1" ht="14.45" customHeight="1">
      <c r="B32" s="36"/>
      <c r="F32" s="109" t="s">
        <v>38</v>
      </c>
      <c r="I32" s="110" t="s">
        <v>37</v>
      </c>
      <c r="J32" s="109" t="s">
        <v>39</v>
      </c>
      <c r="L32" s="36"/>
    </row>
    <row r="33" spans="2:12" s="1" customFormat="1" ht="14.45" customHeight="1">
      <c r="B33" s="36"/>
      <c r="D33" s="100" t="s">
        <v>40</v>
      </c>
      <c r="E33" s="100" t="s">
        <v>41</v>
      </c>
      <c r="F33" s="111">
        <f>ROUND((SUM(BE81:BE84)),  2)</f>
        <v>0</v>
      </c>
      <c r="I33" s="112">
        <v>0.21</v>
      </c>
      <c r="J33" s="111">
        <f>ROUND(((SUM(BE81:BE84))*I33),  2)</f>
        <v>0</v>
      </c>
      <c r="L33" s="36"/>
    </row>
    <row r="34" spans="2:12" s="1" customFormat="1" ht="14.45" customHeight="1">
      <c r="B34" s="36"/>
      <c r="E34" s="100" t="s">
        <v>42</v>
      </c>
      <c r="F34" s="111">
        <f>ROUND((SUM(BF81:BF84)),  2)</f>
        <v>0</v>
      </c>
      <c r="I34" s="112">
        <v>0.15</v>
      </c>
      <c r="J34" s="111">
        <f>ROUND(((SUM(BF81:BF84))*I34),  2)</f>
        <v>0</v>
      </c>
      <c r="L34" s="36"/>
    </row>
    <row r="35" spans="2:12" s="1" customFormat="1" ht="14.45" hidden="1" customHeight="1">
      <c r="B35" s="36"/>
      <c r="E35" s="100" t="s">
        <v>43</v>
      </c>
      <c r="F35" s="111">
        <f>ROUND((SUM(BG81:BG84)),  2)</f>
        <v>0</v>
      </c>
      <c r="I35" s="112">
        <v>0.21</v>
      </c>
      <c r="J35" s="111">
        <f>0</f>
        <v>0</v>
      </c>
      <c r="L35" s="36"/>
    </row>
    <row r="36" spans="2:12" s="1" customFormat="1" ht="14.45" hidden="1" customHeight="1">
      <c r="B36" s="36"/>
      <c r="E36" s="100" t="s">
        <v>44</v>
      </c>
      <c r="F36" s="111">
        <f>ROUND((SUM(BH81:BH84)),  2)</f>
        <v>0</v>
      </c>
      <c r="I36" s="112">
        <v>0.15</v>
      </c>
      <c r="J36" s="111">
        <f>0</f>
        <v>0</v>
      </c>
      <c r="L36" s="36"/>
    </row>
    <row r="37" spans="2:12" s="1" customFormat="1" ht="14.45" hidden="1" customHeight="1">
      <c r="B37" s="36"/>
      <c r="E37" s="100" t="s">
        <v>45</v>
      </c>
      <c r="F37" s="111">
        <f>ROUND((SUM(BI81:BI84)),  2)</f>
        <v>0</v>
      </c>
      <c r="I37" s="112">
        <v>0</v>
      </c>
      <c r="J37" s="111">
        <f>0</f>
        <v>0</v>
      </c>
      <c r="L37" s="36"/>
    </row>
    <row r="38" spans="2:12" s="1" customFormat="1" ht="6.95" customHeight="1">
      <c r="B38" s="36"/>
      <c r="I38" s="101"/>
      <c r="L38" s="36"/>
    </row>
    <row r="39" spans="2:12" s="1" customFormat="1" ht="25.35" customHeight="1">
      <c r="B39" s="36"/>
      <c r="C39" s="113"/>
      <c r="D39" s="114" t="s">
        <v>46</v>
      </c>
      <c r="E39" s="115"/>
      <c r="F39" s="115"/>
      <c r="G39" s="116" t="s">
        <v>47</v>
      </c>
      <c r="H39" s="117" t="s">
        <v>48</v>
      </c>
      <c r="I39" s="118"/>
      <c r="J39" s="119">
        <f>SUM(J30:J37)</f>
        <v>0</v>
      </c>
      <c r="K39" s="120"/>
      <c r="L39" s="36"/>
    </row>
    <row r="40" spans="2:12" s="1" customFormat="1" ht="14.45" customHeight="1">
      <c r="B40" s="121"/>
      <c r="C40" s="122"/>
      <c r="D40" s="122"/>
      <c r="E40" s="122"/>
      <c r="F40" s="122"/>
      <c r="G40" s="122"/>
      <c r="H40" s="122"/>
      <c r="I40" s="123"/>
      <c r="J40" s="122"/>
      <c r="K40" s="122"/>
      <c r="L40" s="36"/>
    </row>
    <row r="44" spans="2:12" s="1" customFormat="1" ht="6.95" customHeight="1">
      <c r="B44" s="124"/>
      <c r="C44" s="125"/>
      <c r="D44" s="125"/>
      <c r="E44" s="125"/>
      <c r="F44" s="125"/>
      <c r="G44" s="125"/>
      <c r="H44" s="125"/>
      <c r="I44" s="126"/>
      <c r="J44" s="125"/>
      <c r="K44" s="125"/>
      <c r="L44" s="36"/>
    </row>
    <row r="45" spans="2:12" s="1" customFormat="1" ht="24.95" customHeight="1">
      <c r="B45" s="32"/>
      <c r="C45" s="21" t="s">
        <v>94</v>
      </c>
      <c r="D45" s="33"/>
      <c r="E45" s="33"/>
      <c r="F45" s="33"/>
      <c r="G45" s="33"/>
      <c r="H45" s="33"/>
      <c r="I45" s="101"/>
      <c r="J45" s="33"/>
      <c r="K45" s="33"/>
      <c r="L45" s="36"/>
    </row>
    <row r="46" spans="2:12" s="1" customFormat="1" ht="6.95" customHeight="1">
      <c r="B46" s="32"/>
      <c r="C46" s="33"/>
      <c r="D46" s="33"/>
      <c r="E46" s="33"/>
      <c r="F46" s="33"/>
      <c r="G46" s="33"/>
      <c r="H46" s="33"/>
      <c r="I46" s="101"/>
      <c r="J46" s="33"/>
      <c r="K46" s="33"/>
      <c r="L46" s="36"/>
    </row>
    <row r="47" spans="2:12" s="1" customFormat="1" ht="12" customHeight="1">
      <c r="B47" s="32"/>
      <c r="C47" s="27" t="s">
        <v>16</v>
      </c>
      <c r="D47" s="33"/>
      <c r="E47" s="33"/>
      <c r="F47" s="33"/>
      <c r="G47" s="33"/>
      <c r="H47" s="33"/>
      <c r="I47" s="101"/>
      <c r="J47" s="33"/>
      <c r="K47" s="33"/>
      <c r="L47" s="36"/>
    </row>
    <row r="48" spans="2:12" s="1" customFormat="1" ht="16.5" customHeight="1">
      <c r="B48" s="32"/>
      <c r="C48" s="33"/>
      <c r="D48" s="33"/>
      <c r="E48" s="280" t="str">
        <f>E7</f>
        <v>Oprava MK ul. Stradinská Kostelec nad Orlicí</v>
      </c>
      <c r="F48" s="281"/>
      <c r="G48" s="281"/>
      <c r="H48" s="281"/>
      <c r="I48" s="101"/>
      <c r="J48" s="33"/>
      <c r="K48" s="33"/>
      <c r="L48" s="36"/>
    </row>
    <row r="49" spans="2:47" s="1" customFormat="1" ht="12" customHeight="1">
      <c r="B49" s="32"/>
      <c r="C49" s="27" t="s">
        <v>92</v>
      </c>
      <c r="D49" s="33"/>
      <c r="E49" s="33"/>
      <c r="F49" s="33"/>
      <c r="G49" s="33"/>
      <c r="H49" s="33"/>
      <c r="I49" s="101"/>
      <c r="J49" s="33"/>
      <c r="K49" s="33"/>
      <c r="L49" s="36"/>
    </row>
    <row r="50" spans="2:47" s="1" customFormat="1" ht="16.5" customHeight="1">
      <c r="B50" s="32"/>
      <c r="C50" s="33"/>
      <c r="D50" s="33"/>
      <c r="E50" s="252" t="str">
        <f>E9</f>
        <v>4 - kanalizace stoka B</v>
      </c>
      <c r="F50" s="251"/>
      <c r="G50" s="251"/>
      <c r="H50" s="251"/>
      <c r="I50" s="101"/>
      <c r="J50" s="33"/>
      <c r="K50" s="33"/>
      <c r="L50" s="36"/>
    </row>
    <row r="51" spans="2:47" s="1" customFormat="1" ht="6.95" customHeight="1">
      <c r="B51" s="32"/>
      <c r="C51" s="33"/>
      <c r="D51" s="33"/>
      <c r="E51" s="33"/>
      <c r="F51" s="33"/>
      <c r="G51" s="33"/>
      <c r="H51" s="33"/>
      <c r="I51" s="101"/>
      <c r="J51" s="33"/>
      <c r="K51" s="33"/>
      <c r="L51" s="36"/>
    </row>
    <row r="52" spans="2:47" s="1" customFormat="1" ht="12" customHeight="1">
      <c r="B52" s="32"/>
      <c r="C52" s="27" t="s">
        <v>20</v>
      </c>
      <c r="D52" s="33"/>
      <c r="E52" s="33"/>
      <c r="F52" s="25" t="str">
        <f>F12</f>
        <v>Kostelec nad Orlicí</v>
      </c>
      <c r="G52" s="33"/>
      <c r="H52" s="33"/>
      <c r="I52" s="102" t="s">
        <v>22</v>
      </c>
      <c r="J52" s="53" t="str">
        <f>IF(J12="","",J12)</f>
        <v>1.9.2019</v>
      </c>
      <c r="K52" s="33"/>
      <c r="L52" s="36"/>
    </row>
    <row r="53" spans="2:47" s="1" customFormat="1" ht="6.95" customHeight="1">
      <c r="B53" s="32"/>
      <c r="C53" s="33"/>
      <c r="D53" s="33"/>
      <c r="E53" s="33"/>
      <c r="F53" s="33"/>
      <c r="G53" s="33"/>
      <c r="H53" s="33"/>
      <c r="I53" s="101"/>
      <c r="J53" s="33"/>
      <c r="K53" s="33"/>
      <c r="L53" s="36"/>
    </row>
    <row r="54" spans="2:47" s="1" customFormat="1" ht="13.7" customHeight="1">
      <c r="B54" s="32"/>
      <c r="C54" s="27" t="s">
        <v>24</v>
      </c>
      <c r="D54" s="33"/>
      <c r="E54" s="33"/>
      <c r="F54" s="25" t="str">
        <f>E15</f>
        <v>Město Kostelec nad Orlicí</v>
      </c>
      <c r="G54" s="33"/>
      <c r="H54" s="33"/>
      <c r="I54" s="102" t="s">
        <v>30</v>
      </c>
      <c r="J54" s="30" t="str">
        <f>E21</f>
        <v xml:space="preserve"> </v>
      </c>
      <c r="K54" s="33"/>
      <c r="L54" s="36"/>
    </row>
    <row r="55" spans="2:47" s="1" customFormat="1" ht="13.7" customHeight="1">
      <c r="B55" s="32"/>
      <c r="C55" s="27" t="s">
        <v>28</v>
      </c>
      <c r="D55" s="33"/>
      <c r="E55" s="33"/>
      <c r="F55" s="25" t="str">
        <f>IF(E18="","",E18)</f>
        <v>Vyplň údaj</v>
      </c>
      <c r="G55" s="33"/>
      <c r="H55" s="33"/>
      <c r="I55" s="102" t="s">
        <v>33</v>
      </c>
      <c r="J55" s="30" t="str">
        <f>E24</f>
        <v>Hauckovi spol.s.r.o.</v>
      </c>
      <c r="K55" s="33"/>
      <c r="L55" s="36"/>
    </row>
    <row r="56" spans="2:47" s="1" customFormat="1" ht="10.35" customHeight="1">
      <c r="B56" s="32"/>
      <c r="C56" s="33"/>
      <c r="D56" s="33"/>
      <c r="E56" s="33"/>
      <c r="F56" s="33"/>
      <c r="G56" s="33"/>
      <c r="H56" s="33"/>
      <c r="I56" s="101"/>
      <c r="J56" s="33"/>
      <c r="K56" s="33"/>
      <c r="L56" s="36"/>
    </row>
    <row r="57" spans="2:47" s="1" customFormat="1" ht="29.25" customHeight="1">
      <c r="B57" s="32"/>
      <c r="C57" s="127" t="s">
        <v>95</v>
      </c>
      <c r="D57" s="128"/>
      <c r="E57" s="128"/>
      <c r="F57" s="128"/>
      <c r="G57" s="128"/>
      <c r="H57" s="128"/>
      <c r="I57" s="129"/>
      <c r="J57" s="130" t="s">
        <v>96</v>
      </c>
      <c r="K57" s="128"/>
      <c r="L57" s="36"/>
    </row>
    <row r="58" spans="2:47" s="1" customFormat="1" ht="10.35" customHeight="1">
      <c r="B58" s="32"/>
      <c r="C58" s="33"/>
      <c r="D58" s="33"/>
      <c r="E58" s="33"/>
      <c r="F58" s="33"/>
      <c r="G58" s="33"/>
      <c r="H58" s="33"/>
      <c r="I58" s="101"/>
      <c r="J58" s="33"/>
      <c r="K58" s="33"/>
      <c r="L58" s="36"/>
    </row>
    <row r="59" spans="2:47" s="1" customFormat="1" ht="22.9" customHeight="1">
      <c r="B59" s="32"/>
      <c r="C59" s="131" t="s">
        <v>97</v>
      </c>
      <c r="D59" s="33"/>
      <c r="E59" s="33"/>
      <c r="F59" s="33"/>
      <c r="G59" s="33"/>
      <c r="H59" s="33"/>
      <c r="I59" s="101"/>
      <c r="J59" s="71">
        <f>J81</f>
        <v>0</v>
      </c>
      <c r="K59" s="33"/>
      <c r="L59" s="36"/>
      <c r="AU59" s="15" t="s">
        <v>98</v>
      </c>
    </row>
    <row r="60" spans="2:47" s="7" customFormat="1" ht="24.95" customHeight="1">
      <c r="B60" s="132"/>
      <c r="C60" s="133"/>
      <c r="D60" s="134" t="s">
        <v>99</v>
      </c>
      <c r="E60" s="135"/>
      <c r="F60" s="135"/>
      <c r="G60" s="135"/>
      <c r="H60" s="135"/>
      <c r="I60" s="136"/>
      <c r="J60" s="137">
        <f>J82</f>
        <v>0</v>
      </c>
      <c r="K60" s="133"/>
      <c r="L60" s="138"/>
    </row>
    <row r="61" spans="2:47" s="8" customFormat="1" ht="19.899999999999999" customHeight="1">
      <c r="B61" s="139"/>
      <c r="C61" s="140"/>
      <c r="D61" s="141" t="s">
        <v>495</v>
      </c>
      <c r="E61" s="142"/>
      <c r="F61" s="142"/>
      <c r="G61" s="142"/>
      <c r="H61" s="142"/>
      <c r="I61" s="143"/>
      <c r="J61" s="144">
        <f>J83</f>
        <v>0</v>
      </c>
      <c r="K61" s="140"/>
      <c r="L61" s="145"/>
    </row>
    <row r="62" spans="2:47" s="1" customFormat="1" ht="21.75" customHeight="1">
      <c r="B62" s="32"/>
      <c r="C62" s="33"/>
      <c r="D62" s="33"/>
      <c r="E62" s="33"/>
      <c r="F62" s="33"/>
      <c r="G62" s="33"/>
      <c r="H62" s="33"/>
      <c r="I62" s="101"/>
      <c r="J62" s="33"/>
      <c r="K62" s="33"/>
      <c r="L62" s="36"/>
    </row>
    <row r="63" spans="2:47" s="1" customFormat="1" ht="6.95" customHeight="1">
      <c r="B63" s="44"/>
      <c r="C63" s="45"/>
      <c r="D63" s="45"/>
      <c r="E63" s="45"/>
      <c r="F63" s="45"/>
      <c r="G63" s="45"/>
      <c r="H63" s="45"/>
      <c r="I63" s="123"/>
      <c r="J63" s="45"/>
      <c r="K63" s="45"/>
      <c r="L63" s="36"/>
    </row>
    <row r="67" spans="2:20" s="1" customFormat="1" ht="6.95" customHeight="1">
      <c r="B67" s="46"/>
      <c r="C67" s="47"/>
      <c r="D67" s="47"/>
      <c r="E67" s="47"/>
      <c r="F67" s="47"/>
      <c r="G67" s="47"/>
      <c r="H67" s="47"/>
      <c r="I67" s="126"/>
      <c r="J67" s="47"/>
      <c r="K67" s="47"/>
      <c r="L67" s="36"/>
    </row>
    <row r="68" spans="2:20" s="1" customFormat="1" ht="24.95" customHeight="1">
      <c r="B68" s="32"/>
      <c r="C68" s="21" t="s">
        <v>106</v>
      </c>
      <c r="D68" s="33"/>
      <c r="E68" s="33"/>
      <c r="F68" s="33"/>
      <c r="G68" s="33"/>
      <c r="H68" s="33"/>
      <c r="I68" s="101"/>
      <c r="J68" s="33"/>
      <c r="K68" s="33"/>
      <c r="L68" s="36"/>
    </row>
    <row r="69" spans="2:20" s="1" customFormat="1" ht="6.95" customHeight="1">
      <c r="B69" s="32"/>
      <c r="C69" s="33"/>
      <c r="D69" s="33"/>
      <c r="E69" s="33"/>
      <c r="F69" s="33"/>
      <c r="G69" s="33"/>
      <c r="H69" s="33"/>
      <c r="I69" s="101"/>
      <c r="J69" s="33"/>
      <c r="K69" s="33"/>
      <c r="L69" s="36"/>
    </row>
    <row r="70" spans="2:20" s="1" customFormat="1" ht="12" customHeight="1">
      <c r="B70" s="32"/>
      <c r="C70" s="27" t="s">
        <v>16</v>
      </c>
      <c r="D70" s="33"/>
      <c r="E70" s="33"/>
      <c r="F70" s="33"/>
      <c r="G70" s="33"/>
      <c r="H70" s="33"/>
      <c r="I70" s="101"/>
      <c r="J70" s="33"/>
      <c r="K70" s="33"/>
      <c r="L70" s="36"/>
    </row>
    <row r="71" spans="2:20" s="1" customFormat="1" ht="16.5" customHeight="1">
      <c r="B71" s="32"/>
      <c r="C71" s="33"/>
      <c r="D71" s="33"/>
      <c r="E71" s="280" t="str">
        <f>E7</f>
        <v>Oprava MK ul. Stradinská Kostelec nad Orlicí</v>
      </c>
      <c r="F71" s="281"/>
      <c r="G71" s="281"/>
      <c r="H71" s="281"/>
      <c r="I71" s="101"/>
      <c r="J71" s="33"/>
      <c r="K71" s="33"/>
      <c r="L71" s="36"/>
    </row>
    <row r="72" spans="2:20" s="1" customFormat="1" ht="12" customHeight="1">
      <c r="B72" s="32"/>
      <c r="C72" s="27" t="s">
        <v>92</v>
      </c>
      <c r="D72" s="33"/>
      <c r="E72" s="33"/>
      <c r="F72" s="33"/>
      <c r="G72" s="33"/>
      <c r="H72" s="33"/>
      <c r="I72" s="101"/>
      <c r="J72" s="33"/>
      <c r="K72" s="33"/>
      <c r="L72" s="36"/>
    </row>
    <row r="73" spans="2:20" s="1" customFormat="1" ht="16.5" customHeight="1">
      <c r="B73" s="32"/>
      <c r="C73" s="33"/>
      <c r="D73" s="33"/>
      <c r="E73" s="252" t="str">
        <f>E9</f>
        <v>4 - kanalizace stoka B</v>
      </c>
      <c r="F73" s="251"/>
      <c r="G73" s="251"/>
      <c r="H73" s="251"/>
      <c r="I73" s="101"/>
      <c r="J73" s="33"/>
      <c r="K73" s="33"/>
      <c r="L73" s="36"/>
    </row>
    <row r="74" spans="2:20" s="1" customFormat="1" ht="6.95" customHeight="1">
      <c r="B74" s="32"/>
      <c r="C74" s="33"/>
      <c r="D74" s="33"/>
      <c r="E74" s="33"/>
      <c r="F74" s="33"/>
      <c r="G74" s="33"/>
      <c r="H74" s="33"/>
      <c r="I74" s="101"/>
      <c r="J74" s="33"/>
      <c r="K74" s="33"/>
      <c r="L74" s="36"/>
    </row>
    <row r="75" spans="2:20" s="1" customFormat="1" ht="12" customHeight="1">
      <c r="B75" s="32"/>
      <c r="C75" s="27" t="s">
        <v>20</v>
      </c>
      <c r="D75" s="33"/>
      <c r="E75" s="33"/>
      <c r="F75" s="25" t="str">
        <f>F12</f>
        <v>Kostelec nad Orlicí</v>
      </c>
      <c r="G75" s="33"/>
      <c r="H75" s="33"/>
      <c r="I75" s="102" t="s">
        <v>22</v>
      </c>
      <c r="J75" s="53" t="str">
        <f>IF(J12="","",J12)</f>
        <v>1.9.2019</v>
      </c>
      <c r="K75" s="33"/>
      <c r="L75" s="36"/>
    </row>
    <row r="76" spans="2:20" s="1" customFormat="1" ht="6.95" customHeight="1">
      <c r="B76" s="32"/>
      <c r="C76" s="33"/>
      <c r="D76" s="33"/>
      <c r="E76" s="33"/>
      <c r="F76" s="33"/>
      <c r="G76" s="33"/>
      <c r="H76" s="33"/>
      <c r="I76" s="101"/>
      <c r="J76" s="33"/>
      <c r="K76" s="33"/>
      <c r="L76" s="36"/>
    </row>
    <row r="77" spans="2:20" s="1" customFormat="1" ht="13.7" customHeight="1">
      <c r="B77" s="32"/>
      <c r="C77" s="27" t="s">
        <v>24</v>
      </c>
      <c r="D77" s="33"/>
      <c r="E77" s="33"/>
      <c r="F77" s="25" t="str">
        <f>E15</f>
        <v>Město Kostelec nad Orlicí</v>
      </c>
      <c r="G77" s="33"/>
      <c r="H77" s="33"/>
      <c r="I77" s="102" t="s">
        <v>30</v>
      </c>
      <c r="J77" s="30" t="str">
        <f>E21</f>
        <v xml:space="preserve"> </v>
      </c>
      <c r="K77" s="33"/>
      <c r="L77" s="36"/>
    </row>
    <row r="78" spans="2:20" s="1" customFormat="1" ht="13.7" customHeight="1">
      <c r="B78" s="32"/>
      <c r="C78" s="27" t="s">
        <v>28</v>
      </c>
      <c r="D78" s="33"/>
      <c r="E78" s="33"/>
      <c r="F78" s="25" t="str">
        <f>IF(E18="","",E18)</f>
        <v>Vyplň údaj</v>
      </c>
      <c r="G78" s="33"/>
      <c r="H78" s="33"/>
      <c r="I78" s="102" t="s">
        <v>33</v>
      </c>
      <c r="J78" s="30" t="str">
        <f>E24</f>
        <v>Hauckovi spol.s.r.o.</v>
      </c>
      <c r="K78" s="33"/>
      <c r="L78" s="36"/>
    </row>
    <row r="79" spans="2:20" s="1" customFormat="1" ht="10.35" customHeight="1">
      <c r="B79" s="32"/>
      <c r="C79" s="33"/>
      <c r="D79" s="33"/>
      <c r="E79" s="33"/>
      <c r="F79" s="33"/>
      <c r="G79" s="33"/>
      <c r="H79" s="33"/>
      <c r="I79" s="101"/>
      <c r="J79" s="33"/>
      <c r="K79" s="33"/>
      <c r="L79" s="36"/>
    </row>
    <row r="80" spans="2:20" s="9" customFormat="1" ht="29.25" customHeight="1">
      <c r="B80" s="146"/>
      <c r="C80" s="147" t="s">
        <v>107</v>
      </c>
      <c r="D80" s="148" t="s">
        <v>55</v>
      </c>
      <c r="E80" s="148" t="s">
        <v>51</v>
      </c>
      <c r="F80" s="148" t="s">
        <v>52</v>
      </c>
      <c r="G80" s="148" t="s">
        <v>108</v>
      </c>
      <c r="H80" s="148" t="s">
        <v>109</v>
      </c>
      <c r="I80" s="149" t="s">
        <v>110</v>
      </c>
      <c r="J80" s="148" t="s">
        <v>96</v>
      </c>
      <c r="K80" s="150" t="s">
        <v>111</v>
      </c>
      <c r="L80" s="151"/>
      <c r="M80" s="62" t="s">
        <v>1</v>
      </c>
      <c r="N80" s="63" t="s">
        <v>40</v>
      </c>
      <c r="O80" s="63" t="s">
        <v>112</v>
      </c>
      <c r="P80" s="63" t="s">
        <v>113</v>
      </c>
      <c r="Q80" s="63" t="s">
        <v>114</v>
      </c>
      <c r="R80" s="63" t="s">
        <v>115</v>
      </c>
      <c r="S80" s="63" t="s">
        <v>116</v>
      </c>
      <c r="T80" s="64" t="s">
        <v>117</v>
      </c>
    </row>
    <row r="81" spans="2:65" s="1" customFormat="1" ht="22.9" customHeight="1">
      <c r="B81" s="32"/>
      <c r="C81" s="69" t="s">
        <v>118</v>
      </c>
      <c r="D81" s="33"/>
      <c r="E81" s="33"/>
      <c r="F81" s="33"/>
      <c r="G81" s="33"/>
      <c r="H81" s="33"/>
      <c r="I81" s="101"/>
      <c r="J81" s="152">
        <f>BK81</f>
        <v>0</v>
      </c>
      <c r="K81" s="33"/>
      <c r="L81" s="36"/>
      <c r="M81" s="65"/>
      <c r="N81" s="66"/>
      <c r="O81" s="66"/>
      <c r="P81" s="153">
        <f>P82</f>
        <v>0</v>
      </c>
      <c r="Q81" s="66"/>
      <c r="R81" s="153">
        <f>R82</f>
        <v>0</v>
      </c>
      <c r="S81" s="66"/>
      <c r="T81" s="154">
        <f>T82</f>
        <v>0</v>
      </c>
      <c r="AT81" s="15" t="s">
        <v>69</v>
      </c>
      <c r="AU81" s="15" t="s">
        <v>98</v>
      </c>
      <c r="BK81" s="155">
        <f>BK82</f>
        <v>0</v>
      </c>
    </row>
    <row r="82" spans="2:65" s="10" customFormat="1" ht="25.9" customHeight="1">
      <c r="B82" s="156"/>
      <c r="C82" s="157"/>
      <c r="D82" s="158" t="s">
        <v>69</v>
      </c>
      <c r="E82" s="159" t="s">
        <v>119</v>
      </c>
      <c r="F82" s="159" t="s">
        <v>120</v>
      </c>
      <c r="G82" s="157"/>
      <c r="H82" s="157"/>
      <c r="I82" s="160"/>
      <c r="J82" s="161">
        <f>BK82</f>
        <v>0</v>
      </c>
      <c r="K82" s="157"/>
      <c r="L82" s="162"/>
      <c r="M82" s="163"/>
      <c r="N82" s="164"/>
      <c r="O82" s="164"/>
      <c r="P82" s="165">
        <f>P83</f>
        <v>0</v>
      </c>
      <c r="Q82" s="164"/>
      <c r="R82" s="165">
        <f>R83</f>
        <v>0</v>
      </c>
      <c r="S82" s="164"/>
      <c r="T82" s="166">
        <f>T83</f>
        <v>0</v>
      </c>
      <c r="AR82" s="167" t="s">
        <v>75</v>
      </c>
      <c r="AT82" s="168" t="s">
        <v>69</v>
      </c>
      <c r="AU82" s="168" t="s">
        <v>70</v>
      </c>
      <c r="AY82" s="167" t="s">
        <v>121</v>
      </c>
      <c r="BK82" s="169">
        <f>BK83</f>
        <v>0</v>
      </c>
    </row>
    <row r="83" spans="2:65" s="10" customFormat="1" ht="22.9" customHeight="1">
      <c r="B83" s="156"/>
      <c r="C83" s="157"/>
      <c r="D83" s="158" t="s">
        <v>69</v>
      </c>
      <c r="E83" s="170" t="s">
        <v>227</v>
      </c>
      <c r="F83" s="170" t="s">
        <v>496</v>
      </c>
      <c r="G83" s="157"/>
      <c r="H83" s="157"/>
      <c r="I83" s="160"/>
      <c r="J83" s="171">
        <f>BK83</f>
        <v>0</v>
      </c>
      <c r="K83" s="157"/>
      <c r="L83" s="162"/>
      <c r="M83" s="163"/>
      <c r="N83" s="164"/>
      <c r="O83" s="164"/>
      <c r="P83" s="165">
        <f>P84</f>
        <v>0</v>
      </c>
      <c r="Q83" s="164"/>
      <c r="R83" s="165">
        <f>R84</f>
        <v>0</v>
      </c>
      <c r="S83" s="164"/>
      <c r="T83" s="166">
        <f>T84</f>
        <v>0</v>
      </c>
      <c r="AR83" s="167" t="s">
        <v>75</v>
      </c>
      <c r="AT83" s="168" t="s">
        <v>69</v>
      </c>
      <c r="AU83" s="168" t="s">
        <v>75</v>
      </c>
      <c r="AY83" s="167" t="s">
        <v>121</v>
      </c>
      <c r="BK83" s="169">
        <f>BK84</f>
        <v>0</v>
      </c>
    </row>
    <row r="84" spans="2:65" s="1" customFormat="1" ht="16.5" customHeight="1">
      <c r="B84" s="32"/>
      <c r="C84" s="172" t="s">
        <v>75</v>
      </c>
      <c r="D84" s="172" t="s">
        <v>124</v>
      </c>
      <c r="E84" s="173" t="s">
        <v>501</v>
      </c>
      <c r="F84" s="174" t="s">
        <v>502</v>
      </c>
      <c r="G84" s="175" t="s">
        <v>492</v>
      </c>
      <c r="H84" s="176">
        <v>1</v>
      </c>
      <c r="I84" s="177"/>
      <c r="J84" s="178">
        <f>ROUND(I84*H84,2)</f>
        <v>0</v>
      </c>
      <c r="K84" s="174" t="s">
        <v>1</v>
      </c>
      <c r="L84" s="36"/>
      <c r="M84" s="227" t="s">
        <v>1</v>
      </c>
      <c r="N84" s="228" t="s">
        <v>41</v>
      </c>
      <c r="O84" s="229"/>
      <c r="P84" s="230">
        <f>O84*H84</f>
        <v>0</v>
      </c>
      <c r="Q84" s="230">
        <v>0</v>
      </c>
      <c r="R84" s="230">
        <f>Q84*H84</f>
        <v>0</v>
      </c>
      <c r="S84" s="230">
        <v>0</v>
      </c>
      <c r="T84" s="231">
        <f>S84*H84</f>
        <v>0</v>
      </c>
      <c r="AR84" s="15" t="s">
        <v>85</v>
      </c>
      <c r="AT84" s="15" t="s">
        <v>124</v>
      </c>
      <c r="AU84" s="15" t="s">
        <v>79</v>
      </c>
      <c r="AY84" s="15" t="s">
        <v>121</v>
      </c>
      <c r="BE84" s="183">
        <f>IF(N84="základní",J84,0)</f>
        <v>0</v>
      </c>
      <c r="BF84" s="183">
        <f>IF(N84="snížená",J84,0)</f>
        <v>0</v>
      </c>
      <c r="BG84" s="183">
        <f>IF(N84="zákl. přenesená",J84,0)</f>
        <v>0</v>
      </c>
      <c r="BH84" s="183">
        <f>IF(N84="sníž. přenesená",J84,0)</f>
        <v>0</v>
      </c>
      <c r="BI84" s="183">
        <f>IF(N84="nulová",J84,0)</f>
        <v>0</v>
      </c>
      <c r="BJ84" s="15" t="s">
        <v>75</v>
      </c>
      <c r="BK84" s="183">
        <f>ROUND(I84*H84,2)</f>
        <v>0</v>
      </c>
      <c r="BL84" s="15" t="s">
        <v>85</v>
      </c>
      <c r="BM84" s="15" t="s">
        <v>503</v>
      </c>
    </row>
    <row r="85" spans="2:65" s="1" customFormat="1" ht="6.95" customHeight="1">
      <c r="B85" s="44"/>
      <c r="C85" s="45"/>
      <c r="D85" s="45"/>
      <c r="E85" s="45"/>
      <c r="F85" s="45"/>
      <c r="G85" s="45"/>
      <c r="H85" s="45"/>
      <c r="I85" s="123"/>
      <c r="J85" s="45"/>
      <c r="K85" s="45"/>
      <c r="L85" s="36"/>
    </row>
  </sheetData>
  <sheetProtection algorithmName="SHA-512" hashValue="K8FiOaF/zQKciWW9VPPH/uJ80Upzm4MJoJ6bD98vTZuMRpHuuB7wf4+EyEge06nZAdhyg5h7Ab2f+2yA6Epimw==" saltValue="zQrL1h9zg4CRM0qunThvWAU8IYaPtnA8Hhjv5SaFA0AxqKSbidb4trTYpZTnJoNKRoKkaosutvzED95IavCOfw==" spinCount="100000" sheet="1" objects="1" scenarios="1" formatColumns="0" formatRows="0" autoFilter="0"/>
  <autoFilter ref="C80:K84" xr:uid="{00000000-0009-0000-0000-000004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92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5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43"/>
      <c r="M2" s="243"/>
      <c r="N2" s="243"/>
      <c r="O2" s="243"/>
      <c r="P2" s="243"/>
      <c r="Q2" s="243"/>
      <c r="R2" s="243"/>
      <c r="S2" s="243"/>
      <c r="T2" s="243"/>
      <c r="U2" s="243"/>
      <c r="V2" s="243"/>
      <c r="AT2" s="15" t="s">
        <v>90</v>
      </c>
    </row>
    <row r="3" spans="2:46" ht="6.95" customHeight="1">
      <c r="B3" s="96"/>
      <c r="C3" s="97"/>
      <c r="D3" s="97"/>
      <c r="E3" s="97"/>
      <c r="F3" s="97"/>
      <c r="G3" s="97"/>
      <c r="H3" s="97"/>
      <c r="I3" s="98"/>
      <c r="J3" s="97"/>
      <c r="K3" s="97"/>
      <c r="L3" s="18"/>
      <c r="AT3" s="15" t="s">
        <v>79</v>
      </c>
    </row>
    <row r="4" spans="2:46" ht="24.95" customHeight="1">
      <c r="B4" s="18"/>
      <c r="D4" s="99" t="s">
        <v>91</v>
      </c>
      <c r="L4" s="18"/>
      <c r="M4" s="22" t="s">
        <v>10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100" t="s">
        <v>16</v>
      </c>
      <c r="L6" s="18"/>
    </row>
    <row r="7" spans="2:46" ht="16.5" customHeight="1">
      <c r="B7" s="18"/>
      <c r="E7" s="273" t="str">
        <f>'Rekapitulace stavby'!K6</f>
        <v>Oprava MK ul. Stradinská Kostelec nad Orlicí</v>
      </c>
      <c r="F7" s="274"/>
      <c r="G7" s="274"/>
      <c r="H7" s="274"/>
      <c r="L7" s="18"/>
    </row>
    <row r="8" spans="2:46" s="1" customFormat="1" ht="12" customHeight="1">
      <c r="B8" s="36"/>
      <c r="D8" s="100" t="s">
        <v>92</v>
      </c>
      <c r="I8" s="101"/>
      <c r="L8" s="36"/>
    </row>
    <row r="9" spans="2:46" s="1" customFormat="1" ht="36.950000000000003" customHeight="1">
      <c r="B9" s="36"/>
      <c r="E9" s="275" t="s">
        <v>504</v>
      </c>
      <c r="F9" s="276"/>
      <c r="G9" s="276"/>
      <c r="H9" s="276"/>
      <c r="I9" s="101"/>
      <c r="L9" s="36"/>
    </row>
    <row r="10" spans="2:46" s="1" customFormat="1" ht="11.25">
      <c r="B10" s="36"/>
      <c r="I10" s="101"/>
      <c r="L10" s="36"/>
    </row>
    <row r="11" spans="2:46" s="1" customFormat="1" ht="12" customHeight="1">
      <c r="B11" s="36"/>
      <c r="D11" s="100" t="s">
        <v>18</v>
      </c>
      <c r="F11" s="15" t="s">
        <v>1</v>
      </c>
      <c r="I11" s="102" t="s">
        <v>19</v>
      </c>
      <c r="J11" s="15" t="s">
        <v>1</v>
      </c>
      <c r="L11" s="36"/>
    </row>
    <row r="12" spans="2:46" s="1" customFormat="1" ht="12" customHeight="1">
      <c r="B12" s="36"/>
      <c r="D12" s="100" t="s">
        <v>20</v>
      </c>
      <c r="F12" s="15" t="s">
        <v>21</v>
      </c>
      <c r="I12" s="102" t="s">
        <v>22</v>
      </c>
      <c r="J12" s="103" t="str">
        <f>'Rekapitulace stavby'!AN8</f>
        <v>1.9.2019</v>
      </c>
      <c r="L12" s="36"/>
    </row>
    <row r="13" spans="2:46" s="1" customFormat="1" ht="10.9" customHeight="1">
      <c r="B13" s="36"/>
      <c r="I13" s="101"/>
      <c r="L13" s="36"/>
    </row>
    <row r="14" spans="2:46" s="1" customFormat="1" ht="12" customHeight="1">
      <c r="B14" s="36"/>
      <c r="D14" s="100" t="s">
        <v>24</v>
      </c>
      <c r="I14" s="102" t="s">
        <v>25</v>
      </c>
      <c r="J14" s="15" t="s">
        <v>1</v>
      </c>
      <c r="L14" s="36"/>
    </row>
    <row r="15" spans="2:46" s="1" customFormat="1" ht="18" customHeight="1">
      <c r="B15" s="36"/>
      <c r="E15" s="15" t="s">
        <v>26</v>
      </c>
      <c r="I15" s="102" t="s">
        <v>27</v>
      </c>
      <c r="J15" s="15" t="s">
        <v>1</v>
      </c>
      <c r="L15" s="36"/>
    </row>
    <row r="16" spans="2:46" s="1" customFormat="1" ht="6.95" customHeight="1">
      <c r="B16" s="36"/>
      <c r="I16" s="101"/>
      <c r="L16" s="36"/>
    </row>
    <row r="17" spans="2:12" s="1" customFormat="1" ht="12" customHeight="1">
      <c r="B17" s="36"/>
      <c r="D17" s="100" t="s">
        <v>28</v>
      </c>
      <c r="I17" s="102" t="s">
        <v>25</v>
      </c>
      <c r="J17" s="28" t="str">
        <f>'Rekapitulace stavby'!AN13</f>
        <v>Vyplň údaj</v>
      </c>
      <c r="L17" s="36"/>
    </row>
    <row r="18" spans="2:12" s="1" customFormat="1" ht="18" customHeight="1">
      <c r="B18" s="36"/>
      <c r="E18" s="277" t="str">
        <f>'Rekapitulace stavby'!E14</f>
        <v>Vyplň údaj</v>
      </c>
      <c r="F18" s="278"/>
      <c r="G18" s="278"/>
      <c r="H18" s="278"/>
      <c r="I18" s="102" t="s">
        <v>27</v>
      </c>
      <c r="J18" s="28" t="str">
        <f>'Rekapitulace stavby'!AN14</f>
        <v>Vyplň údaj</v>
      </c>
      <c r="L18" s="36"/>
    </row>
    <row r="19" spans="2:12" s="1" customFormat="1" ht="6.95" customHeight="1">
      <c r="B19" s="36"/>
      <c r="I19" s="101"/>
      <c r="L19" s="36"/>
    </row>
    <row r="20" spans="2:12" s="1" customFormat="1" ht="12" customHeight="1">
      <c r="B20" s="36"/>
      <c r="D20" s="100" t="s">
        <v>30</v>
      </c>
      <c r="I20" s="102" t="s">
        <v>25</v>
      </c>
      <c r="J20" s="15" t="str">
        <f>IF('Rekapitulace stavby'!AN16="","",'Rekapitulace stavby'!AN16)</f>
        <v/>
      </c>
      <c r="L20" s="36"/>
    </row>
    <row r="21" spans="2:12" s="1" customFormat="1" ht="18" customHeight="1">
      <c r="B21" s="36"/>
      <c r="E21" s="15" t="str">
        <f>IF('Rekapitulace stavby'!E17="","",'Rekapitulace stavby'!E17)</f>
        <v xml:space="preserve"> </v>
      </c>
      <c r="I21" s="102" t="s">
        <v>27</v>
      </c>
      <c r="J21" s="15" t="str">
        <f>IF('Rekapitulace stavby'!AN17="","",'Rekapitulace stavby'!AN17)</f>
        <v/>
      </c>
      <c r="L21" s="36"/>
    </row>
    <row r="22" spans="2:12" s="1" customFormat="1" ht="6.95" customHeight="1">
      <c r="B22" s="36"/>
      <c r="I22" s="101"/>
      <c r="L22" s="36"/>
    </row>
    <row r="23" spans="2:12" s="1" customFormat="1" ht="12" customHeight="1">
      <c r="B23" s="36"/>
      <c r="D23" s="100" t="s">
        <v>33</v>
      </c>
      <c r="I23" s="102" t="s">
        <v>25</v>
      </c>
      <c r="J23" s="15" t="s">
        <v>1</v>
      </c>
      <c r="L23" s="36"/>
    </row>
    <row r="24" spans="2:12" s="1" customFormat="1" ht="18" customHeight="1">
      <c r="B24" s="36"/>
      <c r="E24" s="15" t="s">
        <v>34</v>
      </c>
      <c r="I24" s="102" t="s">
        <v>27</v>
      </c>
      <c r="J24" s="15" t="s">
        <v>1</v>
      </c>
      <c r="L24" s="36"/>
    </row>
    <row r="25" spans="2:12" s="1" customFormat="1" ht="6.95" customHeight="1">
      <c r="B25" s="36"/>
      <c r="I25" s="101"/>
      <c r="L25" s="36"/>
    </row>
    <row r="26" spans="2:12" s="1" customFormat="1" ht="12" customHeight="1">
      <c r="B26" s="36"/>
      <c r="D26" s="100" t="s">
        <v>35</v>
      </c>
      <c r="I26" s="101"/>
      <c r="L26" s="36"/>
    </row>
    <row r="27" spans="2:12" s="6" customFormat="1" ht="16.5" customHeight="1">
      <c r="B27" s="104"/>
      <c r="E27" s="279" t="s">
        <v>1</v>
      </c>
      <c r="F27" s="279"/>
      <c r="G27" s="279"/>
      <c r="H27" s="279"/>
      <c r="I27" s="105"/>
      <c r="L27" s="104"/>
    </row>
    <row r="28" spans="2:12" s="1" customFormat="1" ht="6.95" customHeight="1">
      <c r="B28" s="36"/>
      <c r="I28" s="101"/>
      <c r="L28" s="36"/>
    </row>
    <row r="29" spans="2:12" s="1" customFormat="1" ht="6.95" customHeight="1">
      <c r="B29" s="36"/>
      <c r="D29" s="54"/>
      <c r="E29" s="54"/>
      <c r="F29" s="54"/>
      <c r="G29" s="54"/>
      <c r="H29" s="54"/>
      <c r="I29" s="106"/>
      <c r="J29" s="54"/>
      <c r="K29" s="54"/>
      <c r="L29" s="36"/>
    </row>
    <row r="30" spans="2:12" s="1" customFormat="1" ht="25.35" customHeight="1">
      <c r="B30" s="36"/>
      <c r="D30" s="107" t="s">
        <v>36</v>
      </c>
      <c r="I30" s="101"/>
      <c r="J30" s="108">
        <f>ROUND(J81, 2)</f>
        <v>0</v>
      </c>
      <c r="L30" s="36"/>
    </row>
    <row r="31" spans="2:12" s="1" customFormat="1" ht="6.95" customHeight="1">
      <c r="B31" s="36"/>
      <c r="D31" s="54"/>
      <c r="E31" s="54"/>
      <c r="F31" s="54"/>
      <c r="G31" s="54"/>
      <c r="H31" s="54"/>
      <c r="I31" s="106"/>
      <c r="J31" s="54"/>
      <c r="K31" s="54"/>
      <c r="L31" s="36"/>
    </row>
    <row r="32" spans="2:12" s="1" customFormat="1" ht="14.45" customHeight="1">
      <c r="B32" s="36"/>
      <c r="F32" s="109" t="s">
        <v>38</v>
      </c>
      <c r="I32" s="110" t="s">
        <v>37</v>
      </c>
      <c r="J32" s="109" t="s">
        <v>39</v>
      </c>
      <c r="L32" s="36"/>
    </row>
    <row r="33" spans="2:12" s="1" customFormat="1" ht="14.45" customHeight="1">
      <c r="B33" s="36"/>
      <c r="D33" s="100" t="s">
        <v>40</v>
      </c>
      <c r="E33" s="100" t="s">
        <v>41</v>
      </c>
      <c r="F33" s="111">
        <f>ROUND((SUM(BE81:BE91)),  2)</f>
        <v>0</v>
      </c>
      <c r="I33" s="112">
        <v>0.21</v>
      </c>
      <c r="J33" s="111">
        <f>ROUND(((SUM(BE81:BE91))*I33),  2)</f>
        <v>0</v>
      </c>
      <c r="L33" s="36"/>
    </row>
    <row r="34" spans="2:12" s="1" customFormat="1" ht="14.45" customHeight="1">
      <c r="B34" s="36"/>
      <c r="E34" s="100" t="s">
        <v>42</v>
      </c>
      <c r="F34" s="111">
        <f>ROUND((SUM(BF81:BF91)),  2)</f>
        <v>0</v>
      </c>
      <c r="I34" s="112">
        <v>0.15</v>
      </c>
      <c r="J34" s="111">
        <f>ROUND(((SUM(BF81:BF91))*I34),  2)</f>
        <v>0</v>
      </c>
      <c r="L34" s="36"/>
    </row>
    <row r="35" spans="2:12" s="1" customFormat="1" ht="14.45" hidden="1" customHeight="1">
      <c r="B35" s="36"/>
      <c r="E35" s="100" t="s">
        <v>43</v>
      </c>
      <c r="F35" s="111">
        <f>ROUND((SUM(BG81:BG91)),  2)</f>
        <v>0</v>
      </c>
      <c r="I35" s="112">
        <v>0.21</v>
      </c>
      <c r="J35" s="111">
        <f>0</f>
        <v>0</v>
      </c>
      <c r="L35" s="36"/>
    </row>
    <row r="36" spans="2:12" s="1" customFormat="1" ht="14.45" hidden="1" customHeight="1">
      <c r="B36" s="36"/>
      <c r="E36" s="100" t="s">
        <v>44</v>
      </c>
      <c r="F36" s="111">
        <f>ROUND((SUM(BH81:BH91)),  2)</f>
        <v>0</v>
      </c>
      <c r="I36" s="112">
        <v>0.15</v>
      </c>
      <c r="J36" s="111">
        <f>0</f>
        <v>0</v>
      </c>
      <c r="L36" s="36"/>
    </row>
    <row r="37" spans="2:12" s="1" customFormat="1" ht="14.45" hidden="1" customHeight="1">
      <c r="B37" s="36"/>
      <c r="E37" s="100" t="s">
        <v>45</v>
      </c>
      <c r="F37" s="111">
        <f>ROUND((SUM(BI81:BI91)),  2)</f>
        <v>0</v>
      </c>
      <c r="I37" s="112">
        <v>0</v>
      </c>
      <c r="J37" s="111">
        <f>0</f>
        <v>0</v>
      </c>
      <c r="L37" s="36"/>
    </row>
    <row r="38" spans="2:12" s="1" customFormat="1" ht="6.95" customHeight="1">
      <c r="B38" s="36"/>
      <c r="I38" s="101"/>
      <c r="L38" s="36"/>
    </row>
    <row r="39" spans="2:12" s="1" customFormat="1" ht="25.35" customHeight="1">
      <c r="B39" s="36"/>
      <c r="C39" s="113"/>
      <c r="D39" s="114" t="s">
        <v>46</v>
      </c>
      <c r="E39" s="115"/>
      <c r="F39" s="115"/>
      <c r="G39" s="116" t="s">
        <v>47</v>
      </c>
      <c r="H39" s="117" t="s">
        <v>48</v>
      </c>
      <c r="I39" s="118"/>
      <c r="J39" s="119">
        <f>SUM(J30:J37)</f>
        <v>0</v>
      </c>
      <c r="K39" s="120"/>
      <c r="L39" s="36"/>
    </row>
    <row r="40" spans="2:12" s="1" customFormat="1" ht="14.45" customHeight="1">
      <c r="B40" s="121"/>
      <c r="C40" s="122"/>
      <c r="D40" s="122"/>
      <c r="E40" s="122"/>
      <c r="F40" s="122"/>
      <c r="G40" s="122"/>
      <c r="H40" s="122"/>
      <c r="I40" s="123"/>
      <c r="J40" s="122"/>
      <c r="K40" s="122"/>
      <c r="L40" s="36"/>
    </row>
    <row r="44" spans="2:12" s="1" customFormat="1" ht="6.95" customHeight="1">
      <c r="B44" s="124"/>
      <c r="C44" s="125"/>
      <c r="D44" s="125"/>
      <c r="E44" s="125"/>
      <c r="F44" s="125"/>
      <c r="G44" s="125"/>
      <c r="H44" s="125"/>
      <c r="I44" s="126"/>
      <c r="J44" s="125"/>
      <c r="K44" s="125"/>
      <c r="L44" s="36"/>
    </row>
    <row r="45" spans="2:12" s="1" customFormat="1" ht="24.95" customHeight="1">
      <c r="B45" s="32"/>
      <c r="C45" s="21" t="s">
        <v>94</v>
      </c>
      <c r="D45" s="33"/>
      <c r="E45" s="33"/>
      <c r="F45" s="33"/>
      <c r="G45" s="33"/>
      <c r="H45" s="33"/>
      <c r="I45" s="101"/>
      <c r="J45" s="33"/>
      <c r="K45" s="33"/>
      <c r="L45" s="36"/>
    </row>
    <row r="46" spans="2:12" s="1" customFormat="1" ht="6.95" customHeight="1">
      <c r="B46" s="32"/>
      <c r="C46" s="33"/>
      <c r="D46" s="33"/>
      <c r="E46" s="33"/>
      <c r="F46" s="33"/>
      <c r="G46" s="33"/>
      <c r="H46" s="33"/>
      <c r="I46" s="101"/>
      <c r="J46" s="33"/>
      <c r="K46" s="33"/>
      <c r="L46" s="36"/>
    </row>
    <row r="47" spans="2:12" s="1" customFormat="1" ht="12" customHeight="1">
      <c r="B47" s="32"/>
      <c r="C47" s="27" t="s">
        <v>16</v>
      </c>
      <c r="D47" s="33"/>
      <c r="E47" s="33"/>
      <c r="F47" s="33"/>
      <c r="G47" s="33"/>
      <c r="H47" s="33"/>
      <c r="I47" s="101"/>
      <c r="J47" s="33"/>
      <c r="K47" s="33"/>
      <c r="L47" s="36"/>
    </row>
    <row r="48" spans="2:12" s="1" customFormat="1" ht="16.5" customHeight="1">
      <c r="B48" s="32"/>
      <c r="C48" s="33"/>
      <c r="D48" s="33"/>
      <c r="E48" s="280" t="str">
        <f>E7</f>
        <v>Oprava MK ul. Stradinská Kostelec nad Orlicí</v>
      </c>
      <c r="F48" s="281"/>
      <c r="G48" s="281"/>
      <c r="H48" s="281"/>
      <c r="I48" s="101"/>
      <c r="J48" s="33"/>
      <c r="K48" s="33"/>
      <c r="L48" s="36"/>
    </row>
    <row r="49" spans="2:47" s="1" customFormat="1" ht="12" customHeight="1">
      <c r="B49" s="32"/>
      <c r="C49" s="27" t="s">
        <v>92</v>
      </c>
      <c r="D49" s="33"/>
      <c r="E49" s="33"/>
      <c r="F49" s="33"/>
      <c r="G49" s="33"/>
      <c r="H49" s="33"/>
      <c r="I49" s="101"/>
      <c r="J49" s="33"/>
      <c r="K49" s="33"/>
      <c r="L49" s="36"/>
    </row>
    <row r="50" spans="2:47" s="1" customFormat="1" ht="16.5" customHeight="1">
      <c r="B50" s="32"/>
      <c r="C50" s="33"/>
      <c r="D50" s="33"/>
      <c r="E50" s="252" t="str">
        <f>E9</f>
        <v xml:space="preserve">5 - VRN </v>
      </c>
      <c r="F50" s="251"/>
      <c r="G50" s="251"/>
      <c r="H50" s="251"/>
      <c r="I50" s="101"/>
      <c r="J50" s="33"/>
      <c r="K50" s="33"/>
      <c r="L50" s="36"/>
    </row>
    <row r="51" spans="2:47" s="1" customFormat="1" ht="6.95" customHeight="1">
      <c r="B51" s="32"/>
      <c r="C51" s="33"/>
      <c r="D51" s="33"/>
      <c r="E51" s="33"/>
      <c r="F51" s="33"/>
      <c r="G51" s="33"/>
      <c r="H51" s="33"/>
      <c r="I51" s="101"/>
      <c r="J51" s="33"/>
      <c r="K51" s="33"/>
      <c r="L51" s="36"/>
    </row>
    <row r="52" spans="2:47" s="1" customFormat="1" ht="12" customHeight="1">
      <c r="B52" s="32"/>
      <c r="C52" s="27" t="s">
        <v>20</v>
      </c>
      <c r="D52" s="33"/>
      <c r="E52" s="33"/>
      <c r="F52" s="25" t="str">
        <f>F12</f>
        <v>Kostelec nad Orlicí</v>
      </c>
      <c r="G52" s="33"/>
      <c r="H52" s="33"/>
      <c r="I52" s="102" t="s">
        <v>22</v>
      </c>
      <c r="J52" s="53" t="str">
        <f>IF(J12="","",J12)</f>
        <v>1.9.2019</v>
      </c>
      <c r="K52" s="33"/>
      <c r="L52" s="36"/>
    </row>
    <row r="53" spans="2:47" s="1" customFormat="1" ht="6.95" customHeight="1">
      <c r="B53" s="32"/>
      <c r="C53" s="33"/>
      <c r="D53" s="33"/>
      <c r="E53" s="33"/>
      <c r="F53" s="33"/>
      <c r="G53" s="33"/>
      <c r="H53" s="33"/>
      <c r="I53" s="101"/>
      <c r="J53" s="33"/>
      <c r="K53" s="33"/>
      <c r="L53" s="36"/>
    </row>
    <row r="54" spans="2:47" s="1" customFormat="1" ht="13.7" customHeight="1">
      <c r="B54" s="32"/>
      <c r="C54" s="27" t="s">
        <v>24</v>
      </c>
      <c r="D54" s="33"/>
      <c r="E54" s="33"/>
      <c r="F54" s="25" t="str">
        <f>E15</f>
        <v>Město Kostelec nad Orlicí</v>
      </c>
      <c r="G54" s="33"/>
      <c r="H54" s="33"/>
      <c r="I54" s="102" t="s">
        <v>30</v>
      </c>
      <c r="J54" s="30" t="str">
        <f>E21</f>
        <v xml:space="preserve"> </v>
      </c>
      <c r="K54" s="33"/>
      <c r="L54" s="36"/>
    </row>
    <row r="55" spans="2:47" s="1" customFormat="1" ht="13.7" customHeight="1">
      <c r="B55" s="32"/>
      <c r="C55" s="27" t="s">
        <v>28</v>
      </c>
      <c r="D55" s="33"/>
      <c r="E55" s="33"/>
      <c r="F55" s="25" t="str">
        <f>IF(E18="","",E18)</f>
        <v>Vyplň údaj</v>
      </c>
      <c r="G55" s="33"/>
      <c r="H55" s="33"/>
      <c r="I55" s="102" t="s">
        <v>33</v>
      </c>
      <c r="J55" s="30" t="str">
        <f>E24</f>
        <v>Hauckovi spol.s.r.o.</v>
      </c>
      <c r="K55" s="33"/>
      <c r="L55" s="36"/>
    </row>
    <row r="56" spans="2:47" s="1" customFormat="1" ht="10.35" customHeight="1">
      <c r="B56" s="32"/>
      <c r="C56" s="33"/>
      <c r="D56" s="33"/>
      <c r="E56" s="33"/>
      <c r="F56" s="33"/>
      <c r="G56" s="33"/>
      <c r="H56" s="33"/>
      <c r="I56" s="101"/>
      <c r="J56" s="33"/>
      <c r="K56" s="33"/>
      <c r="L56" s="36"/>
    </row>
    <row r="57" spans="2:47" s="1" customFormat="1" ht="29.25" customHeight="1">
      <c r="B57" s="32"/>
      <c r="C57" s="127" t="s">
        <v>95</v>
      </c>
      <c r="D57" s="128"/>
      <c r="E57" s="128"/>
      <c r="F57" s="128"/>
      <c r="G57" s="128"/>
      <c r="H57" s="128"/>
      <c r="I57" s="129"/>
      <c r="J57" s="130" t="s">
        <v>96</v>
      </c>
      <c r="K57" s="128"/>
      <c r="L57" s="36"/>
    </row>
    <row r="58" spans="2:47" s="1" customFormat="1" ht="10.35" customHeight="1">
      <c r="B58" s="32"/>
      <c r="C58" s="33"/>
      <c r="D58" s="33"/>
      <c r="E58" s="33"/>
      <c r="F58" s="33"/>
      <c r="G58" s="33"/>
      <c r="H58" s="33"/>
      <c r="I58" s="101"/>
      <c r="J58" s="33"/>
      <c r="K58" s="33"/>
      <c r="L58" s="36"/>
    </row>
    <row r="59" spans="2:47" s="1" customFormat="1" ht="22.9" customHeight="1">
      <c r="B59" s="32"/>
      <c r="C59" s="131" t="s">
        <v>97</v>
      </c>
      <c r="D59" s="33"/>
      <c r="E59" s="33"/>
      <c r="F59" s="33"/>
      <c r="G59" s="33"/>
      <c r="H59" s="33"/>
      <c r="I59" s="101"/>
      <c r="J59" s="71">
        <f>J81</f>
        <v>0</v>
      </c>
      <c r="K59" s="33"/>
      <c r="L59" s="36"/>
      <c r="AU59" s="15" t="s">
        <v>98</v>
      </c>
    </row>
    <row r="60" spans="2:47" s="7" customFormat="1" ht="24.95" customHeight="1">
      <c r="B60" s="132"/>
      <c r="C60" s="133"/>
      <c r="D60" s="134" t="s">
        <v>505</v>
      </c>
      <c r="E60" s="135"/>
      <c r="F60" s="135"/>
      <c r="G60" s="135"/>
      <c r="H60" s="135"/>
      <c r="I60" s="136"/>
      <c r="J60" s="137">
        <f>J82</f>
        <v>0</v>
      </c>
      <c r="K60" s="133"/>
      <c r="L60" s="138"/>
    </row>
    <row r="61" spans="2:47" s="8" customFormat="1" ht="19.899999999999999" customHeight="1">
      <c r="B61" s="139"/>
      <c r="C61" s="140"/>
      <c r="D61" s="141" t="s">
        <v>506</v>
      </c>
      <c r="E61" s="142"/>
      <c r="F61" s="142"/>
      <c r="G61" s="142"/>
      <c r="H61" s="142"/>
      <c r="I61" s="143"/>
      <c r="J61" s="144">
        <f>J83</f>
        <v>0</v>
      </c>
      <c r="K61" s="140"/>
      <c r="L61" s="145"/>
    </row>
    <row r="62" spans="2:47" s="1" customFormat="1" ht="21.75" customHeight="1">
      <c r="B62" s="32"/>
      <c r="C62" s="33"/>
      <c r="D62" s="33"/>
      <c r="E62" s="33"/>
      <c r="F62" s="33"/>
      <c r="G62" s="33"/>
      <c r="H62" s="33"/>
      <c r="I62" s="101"/>
      <c r="J62" s="33"/>
      <c r="K62" s="33"/>
      <c r="L62" s="36"/>
    </row>
    <row r="63" spans="2:47" s="1" customFormat="1" ht="6.95" customHeight="1">
      <c r="B63" s="44"/>
      <c r="C63" s="45"/>
      <c r="D63" s="45"/>
      <c r="E63" s="45"/>
      <c r="F63" s="45"/>
      <c r="G63" s="45"/>
      <c r="H63" s="45"/>
      <c r="I63" s="123"/>
      <c r="J63" s="45"/>
      <c r="K63" s="45"/>
      <c r="L63" s="36"/>
    </row>
    <row r="67" spans="2:20" s="1" customFormat="1" ht="6.95" customHeight="1">
      <c r="B67" s="46"/>
      <c r="C67" s="47"/>
      <c r="D67" s="47"/>
      <c r="E67" s="47"/>
      <c r="F67" s="47"/>
      <c r="G67" s="47"/>
      <c r="H67" s="47"/>
      <c r="I67" s="126"/>
      <c r="J67" s="47"/>
      <c r="K67" s="47"/>
      <c r="L67" s="36"/>
    </row>
    <row r="68" spans="2:20" s="1" customFormat="1" ht="24.95" customHeight="1">
      <c r="B68" s="32"/>
      <c r="C68" s="21" t="s">
        <v>106</v>
      </c>
      <c r="D68" s="33"/>
      <c r="E68" s="33"/>
      <c r="F68" s="33"/>
      <c r="G68" s="33"/>
      <c r="H68" s="33"/>
      <c r="I68" s="101"/>
      <c r="J68" s="33"/>
      <c r="K68" s="33"/>
      <c r="L68" s="36"/>
    </row>
    <row r="69" spans="2:20" s="1" customFormat="1" ht="6.95" customHeight="1">
      <c r="B69" s="32"/>
      <c r="C69" s="33"/>
      <c r="D69" s="33"/>
      <c r="E69" s="33"/>
      <c r="F69" s="33"/>
      <c r="G69" s="33"/>
      <c r="H69" s="33"/>
      <c r="I69" s="101"/>
      <c r="J69" s="33"/>
      <c r="K69" s="33"/>
      <c r="L69" s="36"/>
    </row>
    <row r="70" spans="2:20" s="1" customFormat="1" ht="12" customHeight="1">
      <c r="B70" s="32"/>
      <c r="C70" s="27" t="s">
        <v>16</v>
      </c>
      <c r="D70" s="33"/>
      <c r="E70" s="33"/>
      <c r="F70" s="33"/>
      <c r="G70" s="33"/>
      <c r="H70" s="33"/>
      <c r="I70" s="101"/>
      <c r="J70" s="33"/>
      <c r="K70" s="33"/>
      <c r="L70" s="36"/>
    </row>
    <row r="71" spans="2:20" s="1" customFormat="1" ht="16.5" customHeight="1">
      <c r="B71" s="32"/>
      <c r="C71" s="33"/>
      <c r="D71" s="33"/>
      <c r="E71" s="280" t="str">
        <f>E7</f>
        <v>Oprava MK ul. Stradinská Kostelec nad Orlicí</v>
      </c>
      <c r="F71" s="281"/>
      <c r="G71" s="281"/>
      <c r="H71" s="281"/>
      <c r="I71" s="101"/>
      <c r="J71" s="33"/>
      <c r="K71" s="33"/>
      <c r="L71" s="36"/>
    </row>
    <row r="72" spans="2:20" s="1" customFormat="1" ht="12" customHeight="1">
      <c r="B72" s="32"/>
      <c r="C72" s="27" t="s">
        <v>92</v>
      </c>
      <c r="D72" s="33"/>
      <c r="E72" s="33"/>
      <c r="F72" s="33"/>
      <c r="G72" s="33"/>
      <c r="H72" s="33"/>
      <c r="I72" s="101"/>
      <c r="J72" s="33"/>
      <c r="K72" s="33"/>
      <c r="L72" s="36"/>
    </row>
    <row r="73" spans="2:20" s="1" customFormat="1" ht="16.5" customHeight="1">
      <c r="B73" s="32"/>
      <c r="C73" s="33"/>
      <c r="D73" s="33"/>
      <c r="E73" s="252" t="str">
        <f>E9</f>
        <v xml:space="preserve">5 - VRN </v>
      </c>
      <c r="F73" s="251"/>
      <c r="G73" s="251"/>
      <c r="H73" s="251"/>
      <c r="I73" s="101"/>
      <c r="J73" s="33"/>
      <c r="K73" s="33"/>
      <c r="L73" s="36"/>
    </row>
    <row r="74" spans="2:20" s="1" customFormat="1" ht="6.95" customHeight="1">
      <c r="B74" s="32"/>
      <c r="C74" s="33"/>
      <c r="D74" s="33"/>
      <c r="E74" s="33"/>
      <c r="F74" s="33"/>
      <c r="G74" s="33"/>
      <c r="H74" s="33"/>
      <c r="I74" s="101"/>
      <c r="J74" s="33"/>
      <c r="K74" s="33"/>
      <c r="L74" s="36"/>
    </row>
    <row r="75" spans="2:20" s="1" customFormat="1" ht="12" customHeight="1">
      <c r="B75" s="32"/>
      <c r="C75" s="27" t="s">
        <v>20</v>
      </c>
      <c r="D75" s="33"/>
      <c r="E75" s="33"/>
      <c r="F75" s="25" t="str">
        <f>F12</f>
        <v>Kostelec nad Orlicí</v>
      </c>
      <c r="G75" s="33"/>
      <c r="H75" s="33"/>
      <c r="I75" s="102" t="s">
        <v>22</v>
      </c>
      <c r="J75" s="53" t="str">
        <f>IF(J12="","",J12)</f>
        <v>1.9.2019</v>
      </c>
      <c r="K75" s="33"/>
      <c r="L75" s="36"/>
    </row>
    <row r="76" spans="2:20" s="1" customFormat="1" ht="6.95" customHeight="1">
      <c r="B76" s="32"/>
      <c r="C76" s="33"/>
      <c r="D76" s="33"/>
      <c r="E76" s="33"/>
      <c r="F76" s="33"/>
      <c r="G76" s="33"/>
      <c r="H76" s="33"/>
      <c r="I76" s="101"/>
      <c r="J76" s="33"/>
      <c r="K76" s="33"/>
      <c r="L76" s="36"/>
    </row>
    <row r="77" spans="2:20" s="1" customFormat="1" ht="13.7" customHeight="1">
      <c r="B77" s="32"/>
      <c r="C77" s="27" t="s">
        <v>24</v>
      </c>
      <c r="D77" s="33"/>
      <c r="E77" s="33"/>
      <c r="F77" s="25" t="str">
        <f>E15</f>
        <v>Město Kostelec nad Orlicí</v>
      </c>
      <c r="G77" s="33"/>
      <c r="H77" s="33"/>
      <c r="I77" s="102" t="s">
        <v>30</v>
      </c>
      <c r="J77" s="30" t="str">
        <f>E21</f>
        <v xml:space="preserve"> </v>
      </c>
      <c r="K77" s="33"/>
      <c r="L77" s="36"/>
    </row>
    <row r="78" spans="2:20" s="1" customFormat="1" ht="13.7" customHeight="1">
      <c r="B78" s="32"/>
      <c r="C78" s="27" t="s">
        <v>28</v>
      </c>
      <c r="D78" s="33"/>
      <c r="E78" s="33"/>
      <c r="F78" s="25" t="str">
        <f>IF(E18="","",E18)</f>
        <v>Vyplň údaj</v>
      </c>
      <c r="G78" s="33"/>
      <c r="H78" s="33"/>
      <c r="I78" s="102" t="s">
        <v>33</v>
      </c>
      <c r="J78" s="30" t="str">
        <f>E24</f>
        <v>Hauckovi spol.s.r.o.</v>
      </c>
      <c r="K78" s="33"/>
      <c r="L78" s="36"/>
    </row>
    <row r="79" spans="2:20" s="1" customFormat="1" ht="10.35" customHeight="1">
      <c r="B79" s="32"/>
      <c r="C79" s="33"/>
      <c r="D79" s="33"/>
      <c r="E79" s="33"/>
      <c r="F79" s="33"/>
      <c r="G79" s="33"/>
      <c r="H79" s="33"/>
      <c r="I79" s="101"/>
      <c r="J79" s="33"/>
      <c r="K79" s="33"/>
      <c r="L79" s="36"/>
    </row>
    <row r="80" spans="2:20" s="9" customFormat="1" ht="29.25" customHeight="1">
      <c r="B80" s="146"/>
      <c r="C80" s="147" t="s">
        <v>107</v>
      </c>
      <c r="D80" s="148" t="s">
        <v>55</v>
      </c>
      <c r="E80" s="148" t="s">
        <v>51</v>
      </c>
      <c r="F80" s="148" t="s">
        <v>52</v>
      </c>
      <c r="G80" s="148" t="s">
        <v>108</v>
      </c>
      <c r="H80" s="148" t="s">
        <v>109</v>
      </c>
      <c r="I80" s="149" t="s">
        <v>110</v>
      </c>
      <c r="J80" s="148" t="s">
        <v>96</v>
      </c>
      <c r="K80" s="150" t="s">
        <v>111</v>
      </c>
      <c r="L80" s="151"/>
      <c r="M80" s="62" t="s">
        <v>1</v>
      </c>
      <c r="N80" s="63" t="s">
        <v>40</v>
      </c>
      <c r="O80" s="63" t="s">
        <v>112</v>
      </c>
      <c r="P80" s="63" t="s">
        <v>113</v>
      </c>
      <c r="Q80" s="63" t="s">
        <v>114</v>
      </c>
      <c r="R80" s="63" t="s">
        <v>115</v>
      </c>
      <c r="S80" s="63" t="s">
        <v>116</v>
      </c>
      <c r="T80" s="64" t="s">
        <v>117</v>
      </c>
    </row>
    <row r="81" spans="2:65" s="1" customFormat="1" ht="22.9" customHeight="1">
      <c r="B81" s="32"/>
      <c r="C81" s="69" t="s">
        <v>118</v>
      </c>
      <c r="D81" s="33"/>
      <c r="E81" s="33"/>
      <c r="F81" s="33"/>
      <c r="G81" s="33"/>
      <c r="H81" s="33"/>
      <c r="I81" s="101"/>
      <c r="J81" s="152">
        <f>BK81</f>
        <v>0</v>
      </c>
      <c r="K81" s="33"/>
      <c r="L81" s="36"/>
      <c r="M81" s="65"/>
      <c r="N81" s="66"/>
      <c r="O81" s="66"/>
      <c r="P81" s="153">
        <f>P82</f>
        <v>0</v>
      </c>
      <c r="Q81" s="66"/>
      <c r="R81" s="153">
        <f>R82</f>
        <v>0</v>
      </c>
      <c r="S81" s="66"/>
      <c r="T81" s="154">
        <f>T82</f>
        <v>0</v>
      </c>
      <c r="AT81" s="15" t="s">
        <v>69</v>
      </c>
      <c r="AU81" s="15" t="s">
        <v>98</v>
      </c>
      <c r="BK81" s="155">
        <f>BK82</f>
        <v>0</v>
      </c>
    </row>
    <row r="82" spans="2:65" s="10" customFormat="1" ht="25.9" customHeight="1">
      <c r="B82" s="156"/>
      <c r="C82" s="157"/>
      <c r="D82" s="158" t="s">
        <v>69</v>
      </c>
      <c r="E82" s="159" t="s">
        <v>507</v>
      </c>
      <c r="F82" s="159" t="s">
        <v>508</v>
      </c>
      <c r="G82" s="157"/>
      <c r="H82" s="157"/>
      <c r="I82" s="160"/>
      <c r="J82" s="161">
        <f>BK82</f>
        <v>0</v>
      </c>
      <c r="K82" s="157"/>
      <c r="L82" s="162"/>
      <c r="M82" s="163"/>
      <c r="N82" s="164"/>
      <c r="O82" s="164"/>
      <c r="P82" s="165">
        <f>P83</f>
        <v>0</v>
      </c>
      <c r="Q82" s="164"/>
      <c r="R82" s="165">
        <f>R83</f>
        <v>0</v>
      </c>
      <c r="S82" s="164"/>
      <c r="T82" s="166">
        <f>T83</f>
        <v>0</v>
      </c>
      <c r="AR82" s="167" t="s">
        <v>88</v>
      </c>
      <c r="AT82" s="168" t="s">
        <v>69</v>
      </c>
      <c r="AU82" s="168" t="s">
        <v>70</v>
      </c>
      <c r="AY82" s="167" t="s">
        <v>121</v>
      </c>
      <c r="BK82" s="169">
        <f>BK83</f>
        <v>0</v>
      </c>
    </row>
    <row r="83" spans="2:65" s="10" customFormat="1" ht="22.9" customHeight="1">
      <c r="B83" s="156"/>
      <c r="C83" s="157"/>
      <c r="D83" s="158" t="s">
        <v>69</v>
      </c>
      <c r="E83" s="170" t="s">
        <v>509</v>
      </c>
      <c r="F83" s="170" t="s">
        <v>507</v>
      </c>
      <c r="G83" s="157"/>
      <c r="H83" s="157"/>
      <c r="I83" s="160"/>
      <c r="J83" s="171">
        <f>BK83</f>
        <v>0</v>
      </c>
      <c r="K83" s="157"/>
      <c r="L83" s="162"/>
      <c r="M83" s="163"/>
      <c r="N83" s="164"/>
      <c r="O83" s="164"/>
      <c r="P83" s="165">
        <f>SUM(P84:P91)</f>
        <v>0</v>
      </c>
      <c r="Q83" s="164"/>
      <c r="R83" s="165">
        <f>SUM(R84:R91)</f>
        <v>0</v>
      </c>
      <c r="S83" s="164"/>
      <c r="T83" s="166">
        <f>SUM(T84:T91)</f>
        <v>0</v>
      </c>
      <c r="AR83" s="167" t="s">
        <v>88</v>
      </c>
      <c r="AT83" s="168" t="s">
        <v>69</v>
      </c>
      <c r="AU83" s="168" t="s">
        <v>75</v>
      </c>
      <c r="AY83" s="167" t="s">
        <v>121</v>
      </c>
      <c r="BK83" s="169">
        <f>SUM(BK84:BK91)</f>
        <v>0</v>
      </c>
    </row>
    <row r="84" spans="2:65" s="1" customFormat="1" ht="16.5" customHeight="1">
      <c r="B84" s="32"/>
      <c r="C84" s="172" t="s">
        <v>75</v>
      </c>
      <c r="D84" s="172" t="s">
        <v>124</v>
      </c>
      <c r="E84" s="173" t="s">
        <v>510</v>
      </c>
      <c r="F84" s="174" t="s">
        <v>511</v>
      </c>
      <c r="G84" s="175" t="s">
        <v>512</v>
      </c>
      <c r="H84" s="176">
        <v>1</v>
      </c>
      <c r="I84" s="177"/>
      <c r="J84" s="178">
        <f t="shared" ref="J84:J91" si="0">ROUND(I84*H84,2)</f>
        <v>0</v>
      </c>
      <c r="K84" s="174" t="s">
        <v>128</v>
      </c>
      <c r="L84" s="36"/>
      <c r="M84" s="179" t="s">
        <v>1</v>
      </c>
      <c r="N84" s="180" t="s">
        <v>41</v>
      </c>
      <c r="O84" s="58"/>
      <c r="P84" s="181">
        <f t="shared" ref="P84:P91" si="1">O84*H84</f>
        <v>0</v>
      </c>
      <c r="Q84" s="181">
        <v>0</v>
      </c>
      <c r="R84" s="181">
        <f t="shared" ref="R84:R91" si="2">Q84*H84</f>
        <v>0</v>
      </c>
      <c r="S84" s="181">
        <v>0</v>
      </c>
      <c r="T84" s="182">
        <f t="shared" ref="T84:T91" si="3">S84*H84</f>
        <v>0</v>
      </c>
      <c r="AR84" s="15" t="s">
        <v>513</v>
      </c>
      <c r="AT84" s="15" t="s">
        <v>124</v>
      </c>
      <c r="AU84" s="15" t="s">
        <v>79</v>
      </c>
      <c r="AY84" s="15" t="s">
        <v>121</v>
      </c>
      <c r="BE84" s="183">
        <f t="shared" ref="BE84:BE91" si="4">IF(N84="základní",J84,0)</f>
        <v>0</v>
      </c>
      <c r="BF84" s="183">
        <f t="shared" ref="BF84:BF91" si="5">IF(N84="snížená",J84,0)</f>
        <v>0</v>
      </c>
      <c r="BG84" s="183">
        <f t="shared" ref="BG84:BG91" si="6">IF(N84="zákl. přenesená",J84,0)</f>
        <v>0</v>
      </c>
      <c r="BH84" s="183">
        <f t="shared" ref="BH84:BH91" si="7">IF(N84="sníž. přenesená",J84,0)</f>
        <v>0</v>
      </c>
      <c r="BI84" s="183">
        <f t="shared" ref="BI84:BI91" si="8">IF(N84="nulová",J84,0)</f>
        <v>0</v>
      </c>
      <c r="BJ84" s="15" t="s">
        <v>75</v>
      </c>
      <c r="BK84" s="183">
        <f t="shared" ref="BK84:BK91" si="9">ROUND(I84*H84,2)</f>
        <v>0</v>
      </c>
      <c r="BL84" s="15" t="s">
        <v>513</v>
      </c>
      <c r="BM84" s="15" t="s">
        <v>514</v>
      </c>
    </row>
    <row r="85" spans="2:65" s="1" customFormat="1" ht="16.5" customHeight="1">
      <c r="B85" s="32"/>
      <c r="C85" s="172" t="s">
        <v>79</v>
      </c>
      <c r="D85" s="172" t="s">
        <v>124</v>
      </c>
      <c r="E85" s="173" t="s">
        <v>515</v>
      </c>
      <c r="F85" s="174" t="s">
        <v>516</v>
      </c>
      <c r="G85" s="175" t="s">
        <v>512</v>
      </c>
      <c r="H85" s="176">
        <v>1</v>
      </c>
      <c r="I85" s="177"/>
      <c r="J85" s="178">
        <f t="shared" si="0"/>
        <v>0</v>
      </c>
      <c r="K85" s="174" t="s">
        <v>128</v>
      </c>
      <c r="L85" s="36"/>
      <c r="M85" s="179" t="s">
        <v>1</v>
      </c>
      <c r="N85" s="180" t="s">
        <v>41</v>
      </c>
      <c r="O85" s="58"/>
      <c r="P85" s="181">
        <f t="shared" si="1"/>
        <v>0</v>
      </c>
      <c r="Q85" s="181">
        <v>0</v>
      </c>
      <c r="R85" s="181">
        <f t="shared" si="2"/>
        <v>0</v>
      </c>
      <c r="S85" s="181">
        <v>0</v>
      </c>
      <c r="T85" s="182">
        <f t="shared" si="3"/>
        <v>0</v>
      </c>
      <c r="AR85" s="15" t="s">
        <v>513</v>
      </c>
      <c r="AT85" s="15" t="s">
        <v>124</v>
      </c>
      <c r="AU85" s="15" t="s">
        <v>79</v>
      </c>
      <c r="AY85" s="15" t="s">
        <v>121</v>
      </c>
      <c r="BE85" s="183">
        <f t="shared" si="4"/>
        <v>0</v>
      </c>
      <c r="BF85" s="183">
        <f t="shared" si="5"/>
        <v>0</v>
      </c>
      <c r="BG85" s="183">
        <f t="shared" si="6"/>
        <v>0</v>
      </c>
      <c r="BH85" s="183">
        <f t="shared" si="7"/>
        <v>0</v>
      </c>
      <c r="BI85" s="183">
        <f t="shared" si="8"/>
        <v>0</v>
      </c>
      <c r="BJ85" s="15" t="s">
        <v>75</v>
      </c>
      <c r="BK85" s="183">
        <f t="shared" si="9"/>
        <v>0</v>
      </c>
      <c r="BL85" s="15" t="s">
        <v>513</v>
      </c>
      <c r="BM85" s="15" t="s">
        <v>517</v>
      </c>
    </row>
    <row r="86" spans="2:65" s="1" customFormat="1" ht="16.5" customHeight="1">
      <c r="B86" s="32"/>
      <c r="C86" s="172" t="s">
        <v>82</v>
      </c>
      <c r="D86" s="172" t="s">
        <v>124</v>
      </c>
      <c r="E86" s="173" t="s">
        <v>518</v>
      </c>
      <c r="F86" s="174" t="s">
        <v>519</v>
      </c>
      <c r="G86" s="175" t="s">
        <v>520</v>
      </c>
      <c r="H86" s="232"/>
      <c r="I86" s="177"/>
      <c r="J86" s="178">
        <f t="shared" si="0"/>
        <v>0</v>
      </c>
      <c r="K86" s="174" t="s">
        <v>128</v>
      </c>
      <c r="L86" s="36"/>
      <c r="M86" s="179" t="s">
        <v>1</v>
      </c>
      <c r="N86" s="180" t="s">
        <v>41</v>
      </c>
      <c r="O86" s="58"/>
      <c r="P86" s="181">
        <f t="shared" si="1"/>
        <v>0</v>
      </c>
      <c r="Q86" s="181">
        <v>0</v>
      </c>
      <c r="R86" s="181">
        <f t="shared" si="2"/>
        <v>0</v>
      </c>
      <c r="S86" s="181">
        <v>0</v>
      </c>
      <c r="T86" s="182">
        <f t="shared" si="3"/>
        <v>0</v>
      </c>
      <c r="AR86" s="15" t="s">
        <v>513</v>
      </c>
      <c r="AT86" s="15" t="s">
        <v>124</v>
      </c>
      <c r="AU86" s="15" t="s">
        <v>79</v>
      </c>
      <c r="AY86" s="15" t="s">
        <v>121</v>
      </c>
      <c r="BE86" s="183">
        <f t="shared" si="4"/>
        <v>0</v>
      </c>
      <c r="BF86" s="183">
        <f t="shared" si="5"/>
        <v>0</v>
      </c>
      <c r="BG86" s="183">
        <f t="shared" si="6"/>
        <v>0</v>
      </c>
      <c r="BH86" s="183">
        <f t="shared" si="7"/>
        <v>0</v>
      </c>
      <c r="BI86" s="183">
        <f t="shared" si="8"/>
        <v>0</v>
      </c>
      <c r="BJ86" s="15" t="s">
        <v>75</v>
      </c>
      <c r="BK86" s="183">
        <f t="shared" si="9"/>
        <v>0</v>
      </c>
      <c r="BL86" s="15" t="s">
        <v>513</v>
      </c>
      <c r="BM86" s="15" t="s">
        <v>521</v>
      </c>
    </row>
    <row r="87" spans="2:65" s="1" customFormat="1" ht="16.5" customHeight="1">
      <c r="B87" s="32"/>
      <c r="C87" s="172" t="s">
        <v>85</v>
      </c>
      <c r="D87" s="172" t="s">
        <v>124</v>
      </c>
      <c r="E87" s="173" t="s">
        <v>522</v>
      </c>
      <c r="F87" s="174" t="s">
        <v>523</v>
      </c>
      <c r="G87" s="175" t="s">
        <v>520</v>
      </c>
      <c r="H87" s="232"/>
      <c r="I87" s="177"/>
      <c r="J87" s="178">
        <f t="shared" si="0"/>
        <v>0</v>
      </c>
      <c r="K87" s="174" t="s">
        <v>128</v>
      </c>
      <c r="L87" s="36"/>
      <c r="M87" s="179" t="s">
        <v>1</v>
      </c>
      <c r="N87" s="180" t="s">
        <v>41</v>
      </c>
      <c r="O87" s="58"/>
      <c r="P87" s="181">
        <f t="shared" si="1"/>
        <v>0</v>
      </c>
      <c r="Q87" s="181">
        <v>0</v>
      </c>
      <c r="R87" s="181">
        <f t="shared" si="2"/>
        <v>0</v>
      </c>
      <c r="S87" s="181">
        <v>0</v>
      </c>
      <c r="T87" s="182">
        <f t="shared" si="3"/>
        <v>0</v>
      </c>
      <c r="AR87" s="15" t="s">
        <v>513</v>
      </c>
      <c r="AT87" s="15" t="s">
        <v>124</v>
      </c>
      <c r="AU87" s="15" t="s">
        <v>79</v>
      </c>
      <c r="AY87" s="15" t="s">
        <v>121</v>
      </c>
      <c r="BE87" s="183">
        <f t="shared" si="4"/>
        <v>0</v>
      </c>
      <c r="BF87" s="183">
        <f t="shared" si="5"/>
        <v>0</v>
      </c>
      <c r="BG87" s="183">
        <f t="shared" si="6"/>
        <v>0</v>
      </c>
      <c r="BH87" s="183">
        <f t="shared" si="7"/>
        <v>0</v>
      </c>
      <c r="BI87" s="183">
        <f t="shared" si="8"/>
        <v>0</v>
      </c>
      <c r="BJ87" s="15" t="s">
        <v>75</v>
      </c>
      <c r="BK87" s="183">
        <f t="shared" si="9"/>
        <v>0</v>
      </c>
      <c r="BL87" s="15" t="s">
        <v>513</v>
      </c>
      <c r="BM87" s="15" t="s">
        <v>524</v>
      </c>
    </row>
    <row r="88" spans="2:65" s="1" customFormat="1" ht="16.5" customHeight="1">
      <c r="B88" s="32"/>
      <c r="C88" s="172" t="s">
        <v>88</v>
      </c>
      <c r="D88" s="172" t="s">
        <v>124</v>
      </c>
      <c r="E88" s="173" t="s">
        <v>525</v>
      </c>
      <c r="F88" s="174" t="s">
        <v>526</v>
      </c>
      <c r="G88" s="175" t="s">
        <v>512</v>
      </c>
      <c r="H88" s="176">
        <v>1</v>
      </c>
      <c r="I88" s="177"/>
      <c r="J88" s="178">
        <f t="shared" si="0"/>
        <v>0</v>
      </c>
      <c r="K88" s="174" t="s">
        <v>1</v>
      </c>
      <c r="L88" s="36"/>
      <c r="M88" s="179" t="s">
        <v>1</v>
      </c>
      <c r="N88" s="180" t="s">
        <v>41</v>
      </c>
      <c r="O88" s="58"/>
      <c r="P88" s="181">
        <f t="shared" si="1"/>
        <v>0</v>
      </c>
      <c r="Q88" s="181">
        <v>0</v>
      </c>
      <c r="R88" s="181">
        <f t="shared" si="2"/>
        <v>0</v>
      </c>
      <c r="S88" s="181">
        <v>0</v>
      </c>
      <c r="T88" s="182">
        <f t="shared" si="3"/>
        <v>0</v>
      </c>
      <c r="AR88" s="15" t="s">
        <v>513</v>
      </c>
      <c r="AT88" s="15" t="s">
        <v>124</v>
      </c>
      <c r="AU88" s="15" t="s">
        <v>79</v>
      </c>
      <c r="AY88" s="15" t="s">
        <v>121</v>
      </c>
      <c r="BE88" s="183">
        <f t="shared" si="4"/>
        <v>0</v>
      </c>
      <c r="BF88" s="183">
        <f t="shared" si="5"/>
        <v>0</v>
      </c>
      <c r="BG88" s="183">
        <f t="shared" si="6"/>
        <v>0</v>
      </c>
      <c r="BH88" s="183">
        <f t="shared" si="7"/>
        <v>0</v>
      </c>
      <c r="BI88" s="183">
        <f t="shared" si="8"/>
        <v>0</v>
      </c>
      <c r="BJ88" s="15" t="s">
        <v>75</v>
      </c>
      <c r="BK88" s="183">
        <f t="shared" si="9"/>
        <v>0</v>
      </c>
      <c r="BL88" s="15" t="s">
        <v>513</v>
      </c>
      <c r="BM88" s="15" t="s">
        <v>527</v>
      </c>
    </row>
    <row r="89" spans="2:65" s="1" customFormat="1" ht="16.5" customHeight="1">
      <c r="B89" s="32"/>
      <c r="C89" s="172" t="s">
        <v>528</v>
      </c>
      <c r="D89" s="172" t="s">
        <v>124</v>
      </c>
      <c r="E89" s="173" t="s">
        <v>497</v>
      </c>
      <c r="F89" s="174" t="s">
        <v>529</v>
      </c>
      <c r="G89" s="175" t="s">
        <v>512</v>
      </c>
      <c r="H89" s="176">
        <v>1</v>
      </c>
      <c r="I89" s="177"/>
      <c r="J89" s="178">
        <f t="shared" si="0"/>
        <v>0</v>
      </c>
      <c r="K89" s="174" t="s">
        <v>1</v>
      </c>
      <c r="L89" s="36"/>
      <c r="M89" s="179" t="s">
        <v>1</v>
      </c>
      <c r="N89" s="180" t="s">
        <v>41</v>
      </c>
      <c r="O89" s="58"/>
      <c r="P89" s="181">
        <f t="shared" si="1"/>
        <v>0</v>
      </c>
      <c r="Q89" s="181">
        <v>0</v>
      </c>
      <c r="R89" s="181">
        <f t="shared" si="2"/>
        <v>0</v>
      </c>
      <c r="S89" s="181">
        <v>0</v>
      </c>
      <c r="T89" s="182">
        <f t="shared" si="3"/>
        <v>0</v>
      </c>
      <c r="AR89" s="15" t="s">
        <v>513</v>
      </c>
      <c r="AT89" s="15" t="s">
        <v>124</v>
      </c>
      <c r="AU89" s="15" t="s">
        <v>79</v>
      </c>
      <c r="AY89" s="15" t="s">
        <v>121</v>
      </c>
      <c r="BE89" s="183">
        <f t="shared" si="4"/>
        <v>0</v>
      </c>
      <c r="BF89" s="183">
        <f t="shared" si="5"/>
        <v>0</v>
      </c>
      <c r="BG89" s="183">
        <f t="shared" si="6"/>
        <v>0</v>
      </c>
      <c r="BH89" s="183">
        <f t="shared" si="7"/>
        <v>0</v>
      </c>
      <c r="BI89" s="183">
        <f t="shared" si="8"/>
        <v>0</v>
      </c>
      <c r="BJ89" s="15" t="s">
        <v>75</v>
      </c>
      <c r="BK89" s="183">
        <f t="shared" si="9"/>
        <v>0</v>
      </c>
      <c r="BL89" s="15" t="s">
        <v>513</v>
      </c>
      <c r="BM89" s="15" t="s">
        <v>530</v>
      </c>
    </row>
    <row r="90" spans="2:65" s="1" customFormat="1" ht="16.5" customHeight="1">
      <c r="B90" s="32"/>
      <c r="C90" s="172" t="s">
        <v>305</v>
      </c>
      <c r="D90" s="172" t="s">
        <v>124</v>
      </c>
      <c r="E90" s="173" t="s">
        <v>501</v>
      </c>
      <c r="F90" s="174" t="s">
        <v>531</v>
      </c>
      <c r="G90" s="175" t="s">
        <v>512</v>
      </c>
      <c r="H90" s="176">
        <v>1</v>
      </c>
      <c r="I90" s="177"/>
      <c r="J90" s="178">
        <f t="shared" si="0"/>
        <v>0</v>
      </c>
      <c r="K90" s="174" t="s">
        <v>1</v>
      </c>
      <c r="L90" s="36"/>
      <c r="M90" s="179" t="s">
        <v>1</v>
      </c>
      <c r="N90" s="180" t="s">
        <v>41</v>
      </c>
      <c r="O90" s="58"/>
      <c r="P90" s="181">
        <f t="shared" si="1"/>
        <v>0</v>
      </c>
      <c r="Q90" s="181">
        <v>0</v>
      </c>
      <c r="R90" s="181">
        <f t="shared" si="2"/>
        <v>0</v>
      </c>
      <c r="S90" s="181">
        <v>0</v>
      </c>
      <c r="T90" s="182">
        <f t="shared" si="3"/>
        <v>0</v>
      </c>
      <c r="AR90" s="15" t="s">
        <v>513</v>
      </c>
      <c r="AT90" s="15" t="s">
        <v>124</v>
      </c>
      <c r="AU90" s="15" t="s">
        <v>79</v>
      </c>
      <c r="AY90" s="15" t="s">
        <v>121</v>
      </c>
      <c r="BE90" s="183">
        <f t="shared" si="4"/>
        <v>0</v>
      </c>
      <c r="BF90" s="183">
        <f t="shared" si="5"/>
        <v>0</v>
      </c>
      <c r="BG90" s="183">
        <f t="shared" si="6"/>
        <v>0</v>
      </c>
      <c r="BH90" s="183">
        <f t="shared" si="7"/>
        <v>0</v>
      </c>
      <c r="BI90" s="183">
        <f t="shared" si="8"/>
        <v>0</v>
      </c>
      <c r="BJ90" s="15" t="s">
        <v>75</v>
      </c>
      <c r="BK90" s="183">
        <f t="shared" si="9"/>
        <v>0</v>
      </c>
      <c r="BL90" s="15" t="s">
        <v>513</v>
      </c>
      <c r="BM90" s="15" t="s">
        <v>532</v>
      </c>
    </row>
    <row r="91" spans="2:65" s="1" customFormat="1" ht="16.5" customHeight="1">
      <c r="B91" s="32"/>
      <c r="C91" s="172" t="s">
        <v>227</v>
      </c>
      <c r="D91" s="172" t="s">
        <v>124</v>
      </c>
      <c r="E91" s="173" t="s">
        <v>533</v>
      </c>
      <c r="F91" s="174" t="s">
        <v>534</v>
      </c>
      <c r="G91" s="175" t="s">
        <v>512</v>
      </c>
      <c r="H91" s="176">
        <v>1</v>
      </c>
      <c r="I91" s="177"/>
      <c r="J91" s="178">
        <f t="shared" si="0"/>
        <v>0</v>
      </c>
      <c r="K91" s="174" t="s">
        <v>1</v>
      </c>
      <c r="L91" s="36"/>
      <c r="M91" s="227" t="s">
        <v>1</v>
      </c>
      <c r="N91" s="228" t="s">
        <v>41</v>
      </c>
      <c r="O91" s="229"/>
      <c r="P91" s="230">
        <f t="shared" si="1"/>
        <v>0</v>
      </c>
      <c r="Q91" s="230">
        <v>0</v>
      </c>
      <c r="R91" s="230">
        <f t="shared" si="2"/>
        <v>0</v>
      </c>
      <c r="S91" s="230">
        <v>0</v>
      </c>
      <c r="T91" s="231">
        <f t="shared" si="3"/>
        <v>0</v>
      </c>
      <c r="AR91" s="15" t="s">
        <v>513</v>
      </c>
      <c r="AT91" s="15" t="s">
        <v>124</v>
      </c>
      <c r="AU91" s="15" t="s">
        <v>79</v>
      </c>
      <c r="AY91" s="15" t="s">
        <v>121</v>
      </c>
      <c r="BE91" s="183">
        <f t="shared" si="4"/>
        <v>0</v>
      </c>
      <c r="BF91" s="183">
        <f t="shared" si="5"/>
        <v>0</v>
      </c>
      <c r="BG91" s="183">
        <f t="shared" si="6"/>
        <v>0</v>
      </c>
      <c r="BH91" s="183">
        <f t="shared" si="7"/>
        <v>0</v>
      </c>
      <c r="BI91" s="183">
        <f t="shared" si="8"/>
        <v>0</v>
      </c>
      <c r="BJ91" s="15" t="s">
        <v>75</v>
      </c>
      <c r="BK91" s="183">
        <f t="shared" si="9"/>
        <v>0</v>
      </c>
      <c r="BL91" s="15" t="s">
        <v>513</v>
      </c>
      <c r="BM91" s="15" t="s">
        <v>535</v>
      </c>
    </row>
    <row r="92" spans="2:65" s="1" customFormat="1" ht="6.95" customHeight="1">
      <c r="B92" s="44"/>
      <c r="C92" s="45"/>
      <c r="D92" s="45"/>
      <c r="E92" s="45"/>
      <c r="F92" s="45"/>
      <c r="G92" s="45"/>
      <c r="H92" s="45"/>
      <c r="I92" s="123"/>
      <c r="J92" s="45"/>
      <c r="K92" s="45"/>
      <c r="L92" s="36"/>
    </row>
  </sheetData>
  <sheetProtection algorithmName="SHA-512" hashValue="Zqmb2yf541kJ8l2rQOQZ93KR5UaculK8fQflVr3uP0UIciRq5OuQNAr3Rr+Gmfpl4OGzeYgVFiNw1ePssQdGRA==" saltValue="HKEhIqiZU9sJuwRfiGehpKcIoucGChdAhDKdnKW+vCgtI49E0JrqHFKGZo6KKxbHj+Y+W5cIBK3U92S47kGwyQ==" spinCount="100000" sheet="1" objects="1" scenarios="1" formatColumns="0" formatRows="0" autoFilter="0"/>
  <autoFilter ref="C80:K91" xr:uid="{00000000-0009-0000-0000-000005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12</vt:i4>
      </vt:variant>
    </vt:vector>
  </HeadingPairs>
  <TitlesOfParts>
    <vt:vector size="18" baseType="lpstr">
      <vt:lpstr>Rekapitulace stavby</vt:lpstr>
      <vt:lpstr>1 - stavební část</vt:lpstr>
      <vt:lpstr>2 - veřejné osvětlení</vt:lpstr>
      <vt:lpstr>3 - vodovod řad B</vt:lpstr>
      <vt:lpstr>4 - kanalizace stoka B</vt:lpstr>
      <vt:lpstr>5 - VRN </vt:lpstr>
      <vt:lpstr>'1 - stavební část'!Názvy_tisku</vt:lpstr>
      <vt:lpstr>'2 - veřejné osvětlení'!Názvy_tisku</vt:lpstr>
      <vt:lpstr>'3 - vodovod řad B'!Názvy_tisku</vt:lpstr>
      <vt:lpstr>'4 - kanalizace stoka B'!Názvy_tisku</vt:lpstr>
      <vt:lpstr>'5 - VRN '!Názvy_tisku</vt:lpstr>
      <vt:lpstr>'Rekapitulace stavby'!Názvy_tisku</vt:lpstr>
      <vt:lpstr>'1 - stavební část'!Oblast_tisku</vt:lpstr>
      <vt:lpstr>'2 - veřejné osvětlení'!Oblast_tisku</vt:lpstr>
      <vt:lpstr>'3 - vodovod řad B'!Oblast_tisku</vt:lpstr>
      <vt:lpstr>'4 - kanalizace stoka B'!Oblast_tisku</vt:lpstr>
      <vt:lpstr>'5 - VRN 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jana-note\Jana</dc:creator>
  <cp:lastModifiedBy>Novotná Eva</cp:lastModifiedBy>
  <dcterms:created xsi:type="dcterms:W3CDTF">2019-10-08T04:02:32Z</dcterms:created>
  <dcterms:modified xsi:type="dcterms:W3CDTF">2020-02-05T13:32:49Z</dcterms:modified>
</cp:coreProperties>
</file>