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fs\users\Home\enovotna\Documents\SCAN\"/>
    </mc:Choice>
  </mc:AlternateContent>
  <xr:revisionPtr revIDLastSave="0" documentId="8_{E286D00B-CDB4-41C6-BBDF-1227655BB2DC}" xr6:coauthVersionLast="43" xr6:coauthVersionMax="43" xr10:uidLastSave="{00000000-0000-0000-0000-000000000000}"/>
  <bookViews>
    <workbookView xWindow="-120" yWindow="-120" windowWidth="29040" windowHeight="15840" xr2:uid="{00000000-000D-0000-FFFF-FFFF00000000}"/>
  </bookViews>
  <sheets>
    <sheet name="Rekapitulace stavby" sheetId="1" r:id="rId1"/>
    <sheet name="Změnový list_3 - Nulový z..." sheetId="2" r:id="rId2"/>
    <sheet name="Pokyny pro vyplnění" sheetId="3" r:id="rId3"/>
  </sheets>
  <definedNames>
    <definedName name="_xlnm._FilterDatabase" localSheetId="1" hidden="1">'Změnový list_3 - Nulový z...'!$C$96:$K$282</definedName>
    <definedName name="_xlnm.Print_Titles" localSheetId="0">'Rekapitulace stavby'!$52:$52</definedName>
    <definedName name="_xlnm.Print_Titles" localSheetId="1">'Změnový list_3 - Nulový z...'!$96:$96</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 name="_xlnm.Print_Area" localSheetId="1">'Změnový list_3 - Nulový z...'!$C$4:$J$39,'Změnový list_3 - Nulový z...'!$C$45:$J$78,'Změnový list_3 - Nulový z...'!$C$84:$K$282</definedName>
  </definedNames>
  <calcPr calcId="181029"/>
</workbook>
</file>

<file path=xl/calcChain.xml><?xml version="1.0" encoding="utf-8"?>
<calcChain xmlns="http://schemas.openxmlformats.org/spreadsheetml/2006/main">
  <c r="J37" i="2" l="1"/>
  <c r="J36" i="2"/>
  <c r="AY55" i="1"/>
  <c r="J35" i="2"/>
  <c r="AX55" i="1"/>
  <c r="BI282" i="2"/>
  <c r="BH282" i="2"/>
  <c r="BG282" i="2"/>
  <c r="BF282" i="2"/>
  <c r="T282" i="2"/>
  <c r="R282" i="2"/>
  <c r="P282" i="2"/>
  <c r="BK282" i="2"/>
  <c r="J282" i="2"/>
  <c r="BE282" i="2"/>
  <c r="BI279" i="2"/>
  <c r="BH279" i="2"/>
  <c r="BG279" i="2"/>
  <c r="BF279" i="2"/>
  <c r="T279" i="2"/>
  <c r="R279" i="2"/>
  <c r="P279" i="2"/>
  <c r="BK279" i="2"/>
  <c r="J279" i="2"/>
  <c r="BE279" i="2"/>
  <c r="BI276" i="2"/>
  <c r="BH276" i="2"/>
  <c r="BG276" i="2"/>
  <c r="BF276" i="2"/>
  <c r="T276" i="2"/>
  <c r="R276" i="2"/>
  <c r="P276" i="2"/>
  <c r="BK276" i="2"/>
  <c r="J276" i="2"/>
  <c r="BE276" i="2"/>
  <c r="BI273" i="2"/>
  <c r="BH273" i="2"/>
  <c r="BG273" i="2"/>
  <c r="BF273" i="2"/>
  <c r="T273" i="2"/>
  <c r="R273" i="2"/>
  <c r="P273" i="2"/>
  <c r="BK273" i="2"/>
  <c r="J273" i="2"/>
  <c r="BE273" i="2"/>
  <c r="BI270" i="2"/>
  <c r="BH270" i="2"/>
  <c r="BG270" i="2"/>
  <c r="BF270" i="2"/>
  <c r="T270" i="2"/>
  <c r="R270" i="2"/>
  <c r="P270" i="2"/>
  <c r="BK270" i="2"/>
  <c r="J270" i="2"/>
  <c r="BE270" i="2"/>
  <c r="BI267" i="2"/>
  <c r="BH267" i="2"/>
  <c r="BG267" i="2"/>
  <c r="BF267" i="2"/>
  <c r="T267" i="2"/>
  <c r="R267" i="2"/>
  <c r="P267" i="2"/>
  <c r="P257" i="2" s="1"/>
  <c r="BK267" i="2"/>
  <c r="J267" i="2"/>
  <c r="BE267" i="2"/>
  <c r="BI264" i="2"/>
  <c r="BH264" i="2"/>
  <c r="BG264" i="2"/>
  <c r="BF264" i="2"/>
  <c r="T264" i="2"/>
  <c r="T257" i="2" s="1"/>
  <c r="R264" i="2"/>
  <c r="P264" i="2"/>
  <c r="BK264" i="2"/>
  <c r="J264" i="2"/>
  <c r="BE264" i="2"/>
  <c r="BI258" i="2"/>
  <c r="BH258" i="2"/>
  <c r="BG258" i="2"/>
  <c r="BF258" i="2"/>
  <c r="T258" i="2"/>
  <c r="R258" i="2"/>
  <c r="R257" i="2"/>
  <c r="P258" i="2"/>
  <c r="BK258" i="2"/>
  <c r="BK257" i="2"/>
  <c r="J257" i="2" s="1"/>
  <c r="J77" i="2" s="1"/>
  <c r="J258" i="2"/>
  <c r="BE258" i="2"/>
  <c r="BI253" i="2"/>
  <c r="BH253" i="2"/>
  <c r="BG253" i="2"/>
  <c r="BF253" i="2"/>
  <c r="T253" i="2"/>
  <c r="T252" i="2"/>
  <c r="R253" i="2"/>
  <c r="R252" i="2"/>
  <c r="P253" i="2"/>
  <c r="P252" i="2"/>
  <c r="BK253" i="2"/>
  <c r="BK252" i="2"/>
  <c r="J252" i="2" s="1"/>
  <c r="J76" i="2" s="1"/>
  <c r="J253" i="2"/>
  <c r="BE253" i="2"/>
  <c r="BI251" i="2"/>
  <c r="BH251" i="2"/>
  <c r="BG251" i="2"/>
  <c r="BF251" i="2"/>
  <c r="T251" i="2"/>
  <c r="R251" i="2"/>
  <c r="P251" i="2"/>
  <c r="BK251" i="2"/>
  <c r="J251" i="2"/>
  <c r="BE251" i="2"/>
  <c r="BI239" i="2"/>
  <c r="BH239" i="2"/>
  <c r="BG239" i="2"/>
  <c r="BF239" i="2"/>
  <c r="T239" i="2"/>
  <c r="R239" i="2"/>
  <c r="P239" i="2"/>
  <c r="BK239" i="2"/>
  <c r="J239" i="2"/>
  <c r="BE239" i="2"/>
  <c r="BI227" i="2"/>
  <c r="BH227" i="2"/>
  <c r="BG227" i="2"/>
  <c r="BF227" i="2"/>
  <c r="T227" i="2"/>
  <c r="R227" i="2"/>
  <c r="P227" i="2"/>
  <c r="BK227" i="2"/>
  <c r="J227" i="2"/>
  <c r="BE227" i="2"/>
  <c r="BI217" i="2"/>
  <c r="BH217" i="2"/>
  <c r="BG217" i="2"/>
  <c r="BF217" i="2"/>
  <c r="T217" i="2"/>
  <c r="R217" i="2"/>
  <c r="P217" i="2"/>
  <c r="BK217" i="2"/>
  <c r="J217" i="2"/>
  <c r="BE217" i="2"/>
  <c r="BI205" i="2"/>
  <c r="BH205" i="2"/>
  <c r="BG205" i="2"/>
  <c r="BF205" i="2"/>
  <c r="T205" i="2"/>
  <c r="R205" i="2"/>
  <c r="P205" i="2"/>
  <c r="P198" i="2" s="1"/>
  <c r="BK205" i="2"/>
  <c r="J205" i="2"/>
  <c r="BE205" i="2"/>
  <c r="BI202" i="2"/>
  <c r="BH202" i="2"/>
  <c r="BG202" i="2"/>
  <c r="BF202" i="2"/>
  <c r="T202" i="2"/>
  <c r="T198" i="2" s="1"/>
  <c r="R202" i="2"/>
  <c r="P202" i="2"/>
  <c r="BK202" i="2"/>
  <c r="J202" i="2"/>
  <c r="BE202" i="2"/>
  <c r="BI199" i="2"/>
  <c r="BH199" i="2"/>
  <c r="BG199" i="2"/>
  <c r="BF199" i="2"/>
  <c r="T199" i="2"/>
  <c r="R199" i="2"/>
  <c r="R198" i="2"/>
  <c r="P199" i="2"/>
  <c r="BK199" i="2"/>
  <c r="BK198" i="2"/>
  <c r="J198" i="2" s="1"/>
  <c r="J75" i="2" s="1"/>
  <c r="J199" i="2"/>
  <c r="BE199" i="2"/>
  <c r="BI196" i="2"/>
  <c r="BH196" i="2"/>
  <c r="BG196" i="2"/>
  <c r="BF196" i="2"/>
  <c r="T196" i="2"/>
  <c r="R196" i="2"/>
  <c r="P196" i="2"/>
  <c r="BK196" i="2"/>
  <c r="J196" i="2"/>
  <c r="BE196" i="2"/>
  <c r="BI193" i="2"/>
  <c r="BH193" i="2"/>
  <c r="BG193" i="2"/>
  <c r="BF193" i="2"/>
  <c r="T193" i="2"/>
  <c r="R193" i="2"/>
  <c r="P193" i="2"/>
  <c r="BK193" i="2"/>
  <c r="J193" i="2"/>
  <c r="BE193" i="2"/>
  <c r="BI190" i="2"/>
  <c r="BH190" i="2"/>
  <c r="BG190" i="2"/>
  <c r="BF190" i="2"/>
  <c r="T190" i="2"/>
  <c r="R190" i="2"/>
  <c r="P190" i="2"/>
  <c r="BK190" i="2"/>
  <c r="J190" i="2"/>
  <c r="BE190" i="2" s="1"/>
  <c r="BI186" i="2"/>
  <c r="BH186" i="2"/>
  <c r="BG186" i="2"/>
  <c r="BF186" i="2"/>
  <c r="T186" i="2"/>
  <c r="T185" i="2"/>
  <c r="R186" i="2"/>
  <c r="R185" i="2" s="1"/>
  <c r="P186" i="2"/>
  <c r="P185" i="2"/>
  <c r="BK186" i="2"/>
  <c r="BK185" i="2" s="1"/>
  <c r="J185" i="2" s="1"/>
  <c r="J74" i="2" s="1"/>
  <c r="J186" i="2"/>
  <c r="BE186" i="2" s="1"/>
  <c r="BI182" i="2"/>
  <c r="BH182" i="2"/>
  <c r="BG182" i="2"/>
  <c r="BF182" i="2"/>
  <c r="T182" i="2"/>
  <c r="R182" i="2"/>
  <c r="P182" i="2"/>
  <c r="BK182" i="2"/>
  <c r="J182" i="2"/>
  <c r="BE182" i="2"/>
  <c r="BI179" i="2"/>
  <c r="BH179" i="2"/>
  <c r="BG179" i="2"/>
  <c r="BF179" i="2"/>
  <c r="T179" i="2"/>
  <c r="T178" i="2" s="1"/>
  <c r="R179" i="2"/>
  <c r="R178" i="2"/>
  <c r="P179" i="2"/>
  <c r="P178" i="2" s="1"/>
  <c r="BK179" i="2"/>
  <c r="BK178" i="2"/>
  <c r="J178" i="2" s="1"/>
  <c r="J73" i="2" s="1"/>
  <c r="J179" i="2"/>
  <c r="BE179" i="2"/>
  <c r="BI174" i="2"/>
  <c r="BH174" i="2"/>
  <c r="BG174" i="2"/>
  <c r="BF174" i="2"/>
  <c r="T174" i="2"/>
  <c r="R174" i="2"/>
  <c r="P174" i="2"/>
  <c r="BK174" i="2"/>
  <c r="J174" i="2"/>
  <c r="BE174" i="2" s="1"/>
  <c r="BI173" i="2"/>
  <c r="BH173" i="2"/>
  <c r="BG173" i="2"/>
  <c r="BF173" i="2"/>
  <c r="T173" i="2"/>
  <c r="R173" i="2"/>
  <c r="P173" i="2"/>
  <c r="BK173" i="2"/>
  <c r="J173" i="2"/>
  <c r="BE173" i="2"/>
  <c r="BI172" i="2"/>
  <c r="BH172" i="2"/>
  <c r="BG172" i="2"/>
  <c r="BF172" i="2"/>
  <c r="T172" i="2"/>
  <c r="T171" i="2" s="1"/>
  <c r="R172" i="2"/>
  <c r="R171" i="2"/>
  <c r="P172" i="2"/>
  <c r="P171" i="2" s="1"/>
  <c r="BK172" i="2"/>
  <c r="BK171" i="2"/>
  <c r="J171" i="2" s="1"/>
  <c r="J72" i="2" s="1"/>
  <c r="J172" i="2"/>
  <c r="BE172" i="2"/>
  <c r="BI170" i="2"/>
  <c r="BH170" i="2"/>
  <c r="BG170" i="2"/>
  <c r="BF170" i="2"/>
  <c r="T170" i="2"/>
  <c r="R170" i="2"/>
  <c r="P170" i="2"/>
  <c r="BK170" i="2"/>
  <c r="J170" i="2"/>
  <c r="BE170" i="2" s="1"/>
  <c r="BI167" i="2"/>
  <c r="BH167" i="2"/>
  <c r="BG167" i="2"/>
  <c r="BF167" i="2"/>
  <c r="T167" i="2"/>
  <c r="R167" i="2"/>
  <c r="P167" i="2"/>
  <c r="BK167" i="2"/>
  <c r="J167" i="2"/>
  <c r="BE167" i="2"/>
  <c r="BI164" i="2"/>
  <c r="BH164" i="2"/>
  <c r="BG164" i="2"/>
  <c r="BF164" i="2"/>
  <c r="T164" i="2"/>
  <c r="T163" i="2" s="1"/>
  <c r="R164" i="2"/>
  <c r="R163" i="2"/>
  <c r="P164" i="2"/>
  <c r="P163" i="2" s="1"/>
  <c r="BK164" i="2"/>
  <c r="BK163" i="2"/>
  <c r="J163" i="2" s="1"/>
  <c r="J71" i="2" s="1"/>
  <c r="J164" i="2"/>
  <c r="BE164" i="2"/>
  <c r="BI161" i="2"/>
  <c r="BH161" i="2"/>
  <c r="BG161" i="2"/>
  <c r="BF161" i="2"/>
  <c r="T161" i="2"/>
  <c r="R161" i="2"/>
  <c r="P161" i="2"/>
  <c r="BK161" i="2"/>
  <c r="J161" i="2"/>
  <c r="BE161" i="2" s="1"/>
  <c r="BI157" i="2"/>
  <c r="BH157" i="2"/>
  <c r="BG157" i="2"/>
  <c r="BF157" i="2"/>
  <c r="T157" i="2"/>
  <c r="R157" i="2"/>
  <c r="P157" i="2"/>
  <c r="BK157" i="2"/>
  <c r="J157" i="2"/>
  <c r="BE157" i="2"/>
  <c r="BI153" i="2"/>
  <c r="BH153" i="2"/>
  <c r="BG153" i="2"/>
  <c r="BF153" i="2"/>
  <c r="T153" i="2"/>
  <c r="R153" i="2"/>
  <c r="P153" i="2"/>
  <c r="BK153" i="2"/>
  <c r="J153" i="2"/>
  <c r="BE153" i="2" s="1"/>
  <c r="BI149" i="2"/>
  <c r="BH149" i="2"/>
  <c r="BG149" i="2"/>
  <c r="BF149" i="2"/>
  <c r="T149" i="2"/>
  <c r="T148" i="2"/>
  <c r="R149" i="2"/>
  <c r="R148" i="2" s="1"/>
  <c r="P149" i="2"/>
  <c r="P148" i="2"/>
  <c r="BK149" i="2"/>
  <c r="BK148" i="2" s="1"/>
  <c r="J148" i="2" s="1"/>
  <c r="J70" i="2" s="1"/>
  <c r="J149" i="2"/>
  <c r="BE149" i="2" s="1"/>
  <c r="BI147" i="2"/>
  <c r="BH147" i="2"/>
  <c r="BG147" i="2"/>
  <c r="BF147" i="2"/>
  <c r="T147" i="2"/>
  <c r="R147" i="2"/>
  <c r="P147" i="2"/>
  <c r="BK147" i="2"/>
  <c r="J147" i="2"/>
  <c r="BE147" i="2"/>
  <c r="BI145" i="2"/>
  <c r="BH145" i="2"/>
  <c r="BG145" i="2"/>
  <c r="BF145" i="2"/>
  <c r="T145" i="2"/>
  <c r="R145" i="2"/>
  <c r="P145" i="2"/>
  <c r="BK145" i="2"/>
  <c r="J145" i="2"/>
  <c r="BE145" i="2" s="1"/>
  <c r="BI138" i="2"/>
  <c r="BH138" i="2"/>
  <c r="BG138" i="2"/>
  <c r="BF138" i="2"/>
  <c r="T138" i="2"/>
  <c r="R138" i="2"/>
  <c r="P138" i="2"/>
  <c r="BK138" i="2"/>
  <c r="J138" i="2"/>
  <c r="BE138" i="2"/>
  <c r="BI136" i="2"/>
  <c r="BH136" i="2"/>
  <c r="BG136" i="2"/>
  <c r="BF136" i="2"/>
  <c r="T136" i="2"/>
  <c r="R136" i="2"/>
  <c r="P136" i="2"/>
  <c r="BK136" i="2"/>
  <c r="J136" i="2"/>
  <c r="BE136" i="2" s="1"/>
  <c r="BI134" i="2"/>
  <c r="BH134" i="2"/>
  <c r="BG134" i="2"/>
  <c r="BF134" i="2"/>
  <c r="T134" i="2"/>
  <c r="R134" i="2"/>
  <c r="R129" i="2" s="1"/>
  <c r="P134" i="2"/>
  <c r="BK134" i="2"/>
  <c r="J134" i="2"/>
  <c r="BE134" i="2"/>
  <c r="BI131" i="2"/>
  <c r="BH131" i="2"/>
  <c r="BG131" i="2"/>
  <c r="BF131" i="2"/>
  <c r="T131" i="2"/>
  <c r="R131" i="2"/>
  <c r="P131" i="2"/>
  <c r="BK131" i="2"/>
  <c r="J131" i="2"/>
  <c r="BE131" i="2" s="1"/>
  <c r="BI130" i="2"/>
  <c r="BH130" i="2"/>
  <c r="BG130" i="2"/>
  <c r="BF130" i="2"/>
  <c r="T130" i="2"/>
  <c r="T129" i="2"/>
  <c r="R130" i="2"/>
  <c r="P130" i="2"/>
  <c r="P129" i="2" s="1"/>
  <c r="P128" i="2" s="1"/>
  <c r="BK130" i="2"/>
  <c r="BK129" i="2" s="1"/>
  <c r="J130" i="2"/>
  <c r="BE130" i="2" s="1"/>
  <c r="BI126" i="2"/>
  <c r="BH126" i="2"/>
  <c r="BG126" i="2"/>
  <c r="BF126" i="2"/>
  <c r="T126" i="2"/>
  <c r="T125" i="2" s="1"/>
  <c r="T124" i="2" s="1"/>
  <c r="R126" i="2"/>
  <c r="R125" i="2" s="1"/>
  <c r="R124" i="2" s="1"/>
  <c r="P126" i="2"/>
  <c r="P125" i="2"/>
  <c r="P124" i="2" s="1"/>
  <c r="BK126" i="2"/>
  <c r="BK125" i="2"/>
  <c r="BK124" i="2" s="1"/>
  <c r="J124" i="2" s="1"/>
  <c r="J66" i="2" s="1"/>
  <c r="J125" i="2"/>
  <c r="J67" i="2" s="1"/>
  <c r="J126" i="2"/>
  <c r="BE126" i="2"/>
  <c r="BI123" i="2"/>
  <c r="BH123" i="2"/>
  <c r="BG123" i="2"/>
  <c r="BF123" i="2"/>
  <c r="T123" i="2"/>
  <c r="T122" i="2"/>
  <c r="R123" i="2"/>
  <c r="R122" i="2" s="1"/>
  <c r="R103" i="2" s="1"/>
  <c r="P123" i="2"/>
  <c r="P122" i="2"/>
  <c r="BK123" i="2"/>
  <c r="BK122" i="2" s="1"/>
  <c r="J122" i="2" s="1"/>
  <c r="J65" i="2" s="1"/>
  <c r="J123" i="2"/>
  <c r="BE123" i="2" s="1"/>
  <c r="BI121" i="2"/>
  <c r="BH121" i="2"/>
  <c r="BG121" i="2"/>
  <c r="BF121" i="2"/>
  <c r="T121" i="2"/>
  <c r="R121" i="2"/>
  <c r="P121" i="2"/>
  <c r="BK121" i="2"/>
  <c r="J121" i="2"/>
  <c r="BE121" i="2"/>
  <c r="BI118" i="2"/>
  <c r="BH118" i="2"/>
  <c r="BG118" i="2"/>
  <c r="BF118" i="2"/>
  <c r="T118" i="2"/>
  <c r="R118" i="2"/>
  <c r="P118" i="2"/>
  <c r="BK118" i="2"/>
  <c r="J118" i="2"/>
  <c r="BE118" i="2" s="1"/>
  <c r="BI117" i="2"/>
  <c r="BH117" i="2"/>
  <c r="BG117" i="2"/>
  <c r="BF117" i="2"/>
  <c r="T117" i="2"/>
  <c r="R117" i="2"/>
  <c r="P117" i="2"/>
  <c r="BK117" i="2"/>
  <c r="J117" i="2"/>
  <c r="BE117" i="2"/>
  <c r="BI116" i="2"/>
  <c r="BH116" i="2"/>
  <c r="BG116" i="2"/>
  <c r="BF116" i="2"/>
  <c r="T116" i="2"/>
  <c r="T115" i="2" s="1"/>
  <c r="R116" i="2"/>
  <c r="R115" i="2"/>
  <c r="P116" i="2"/>
  <c r="P115" i="2" s="1"/>
  <c r="BK116" i="2"/>
  <c r="BK115" i="2"/>
  <c r="J115" i="2" s="1"/>
  <c r="J64" i="2" s="1"/>
  <c r="J116" i="2"/>
  <c r="BE116" i="2"/>
  <c r="BI112" i="2"/>
  <c r="BH112" i="2"/>
  <c r="BG112" i="2"/>
  <c r="BF112" i="2"/>
  <c r="T112" i="2"/>
  <c r="T111" i="2" s="1"/>
  <c r="R112" i="2"/>
  <c r="R111" i="2"/>
  <c r="P112" i="2"/>
  <c r="P111" i="2" s="1"/>
  <c r="BK112" i="2"/>
  <c r="BK111" i="2"/>
  <c r="J111" i="2" s="1"/>
  <c r="J63" i="2" s="1"/>
  <c r="J112" i="2"/>
  <c r="BE112" i="2"/>
  <c r="BI108" i="2"/>
  <c r="BH108" i="2"/>
  <c r="BG108" i="2"/>
  <c r="BF108" i="2"/>
  <c r="T108" i="2"/>
  <c r="R108" i="2"/>
  <c r="P108" i="2"/>
  <c r="BK108" i="2"/>
  <c r="J108" i="2"/>
  <c r="BE108" i="2" s="1"/>
  <c r="BI105" i="2"/>
  <c r="BH105" i="2"/>
  <c r="BG105" i="2"/>
  <c r="BF105" i="2"/>
  <c r="T105" i="2"/>
  <c r="T104" i="2"/>
  <c r="R105" i="2"/>
  <c r="R104" i="2"/>
  <c r="P105" i="2"/>
  <c r="P104" i="2" s="1"/>
  <c r="BK105" i="2"/>
  <c r="BK104" i="2" s="1"/>
  <c r="J105" i="2"/>
  <c r="BE105" i="2" s="1"/>
  <c r="BI102" i="2"/>
  <c r="BH102" i="2"/>
  <c r="BG102" i="2"/>
  <c r="BF102" i="2"/>
  <c r="T102" i="2"/>
  <c r="R102" i="2"/>
  <c r="P102" i="2"/>
  <c r="BK102" i="2"/>
  <c r="J102" i="2"/>
  <c r="BE102" i="2" s="1"/>
  <c r="BI101" i="2"/>
  <c r="BH101" i="2"/>
  <c r="F36" i="2" s="1"/>
  <c r="BC55" i="1" s="1"/>
  <c r="BC54" i="1" s="1"/>
  <c r="AY54" i="1" s="1"/>
  <c r="BG101" i="2"/>
  <c r="BF101" i="2"/>
  <c r="T101" i="2"/>
  <c r="R101" i="2"/>
  <c r="P101" i="2"/>
  <c r="BK101" i="2"/>
  <c r="J101" i="2"/>
  <c r="BE101" i="2"/>
  <c r="BI100" i="2"/>
  <c r="BH100" i="2"/>
  <c r="BG100" i="2"/>
  <c r="BF100" i="2"/>
  <c r="T100" i="2"/>
  <c r="R100" i="2"/>
  <c r="P100" i="2"/>
  <c r="BK100" i="2"/>
  <c r="J100" i="2"/>
  <c r="BE100" i="2" s="1"/>
  <c r="BI99" i="2"/>
  <c r="F37" i="2"/>
  <c r="BD55" i="1" s="1"/>
  <c r="BD54" i="1" s="1"/>
  <c r="W33" i="1" s="1"/>
  <c r="BH99" i="2"/>
  <c r="BG99" i="2"/>
  <c r="F35" i="2" s="1"/>
  <c r="BB55" i="1" s="1"/>
  <c r="BB54" i="1" s="1"/>
  <c r="W31" i="1" s="1"/>
  <c r="BF99" i="2"/>
  <c r="T99" i="2"/>
  <c r="T98" i="2" s="1"/>
  <c r="R99" i="2"/>
  <c r="R98" i="2" s="1"/>
  <c r="P99" i="2"/>
  <c r="P98" i="2"/>
  <c r="BK99" i="2"/>
  <c r="BK98" i="2"/>
  <c r="J99" i="2"/>
  <c r="BE99" i="2"/>
  <c r="J94" i="2"/>
  <c r="F94" i="2"/>
  <c r="J93" i="2"/>
  <c r="F93" i="2"/>
  <c r="F91" i="2"/>
  <c r="E89" i="2"/>
  <c r="J55" i="2"/>
  <c r="F55" i="2"/>
  <c r="J54" i="2"/>
  <c r="F54" i="2"/>
  <c r="F52" i="2"/>
  <c r="E50" i="2"/>
  <c r="J12" i="2"/>
  <c r="J52" i="2" s="1"/>
  <c r="J91" i="2"/>
  <c r="E7" i="2"/>
  <c r="E87" i="2"/>
  <c r="E48" i="2"/>
  <c r="AX54" i="1"/>
  <c r="AS54" i="1"/>
  <c r="L50" i="1"/>
  <c r="AM50" i="1"/>
  <c r="AM49" i="1"/>
  <c r="L49" i="1"/>
  <c r="AM47" i="1"/>
  <c r="L47" i="1"/>
  <c r="L45" i="1"/>
  <c r="L44" i="1"/>
  <c r="F34" i="2" l="1"/>
  <c r="BA55" i="1" s="1"/>
  <c r="BA54" i="1" s="1"/>
  <c r="J34" i="2"/>
  <c r="AW55" i="1" s="1"/>
  <c r="J98" i="2"/>
  <c r="J60" i="2" s="1"/>
  <c r="R128" i="2"/>
  <c r="R97" i="2" s="1"/>
  <c r="J33" i="2"/>
  <c r="AV55" i="1" s="1"/>
  <c r="AT55" i="1" s="1"/>
  <c r="F33" i="2"/>
  <c r="AZ55" i="1" s="1"/>
  <c r="AZ54" i="1" s="1"/>
  <c r="J104" i="2"/>
  <c r="J62" i="2" s="1"/>
  <c r="BK103" i="2"/>
  <c r="J103" i="2" s="1"/>
  <c r="J61" i="2" s="1"/>
  <c r="T103" i="2"/>
  <c r="T97" i="2" s="1"/>
  <c r="T128" i="2"/>
  <c r="W32" i="1"/>
  <c r="P103" i="2"/>
  <c r="P97" i="2" s="1"/>
  <c r="AU55" i="1" s="1"/>
  <c r="AU54" i="1" s="1"/>
  <c r="J129" i="2"/>
  <c r="J69" i="2" s="1"/>
  <c r="BK128" i="2"/>
  <c r="J128" i="2" s="1"/>
  <c r="J68" i="2" s="1"/>
  <c r="W29" i="1" l="1"/>
  <c r="AV54" i="1"/>
  <c r="BK97" i="2"/>
  <c r="J97" i="2" s="1"/>
  <c r="AW54" i="1"/>
  <c r="AK30" i="1" s="1"/>
  <c r="W30" i="1"/>
  <c r="J30" i="2" l="1"/>
  <c r="J59" i="2"/>
  <c r="AT54" i="1"/>
  <c r="AK29" i="1"/>
  <c r="AG55" i="1" l="1"/>
  <c r="J39" i="2"/>
  <c r="AN55" i="1" l="1"/>
  <c r="AG54" i="1"/>
  <c r="AK26" i="1" l="1"/>
  <c r="AK35" i="1" s="1"/>
  <c r="AN54" i="1"/>
</calcChain>
</file>

<file path=xl/sharedStrings.xml><?xml version="1.0" encoding="utf-8"?>
<sst xmlns="http://schemas.openxmlformats.org/spreadsheetml/2006/main" count="2645" uniqueCount="612">
  <si>
    <t>Export Komplet</t>
  </si>
  <si>
    <t>VZ</t>
  </si>
  <si>
    <t>2.0</t>
  </si>
  <si>
    <t>ZAMOK</t>
  </si>
  <si>
    <t>False</t>
  </si>
  <si>
    <t>{b4bd4374-662a-4e26-b677-a0b13643bfd9}</t>
  </si>
  <si>
    <t>0,01</t>
  </si>
  <si>
    <t>21</t>
  </si>
  <si>
    <t>15</t>
  </si>
  <si>
    <t>REKAPITULACE STAVBY</t>
  </si>
  <si>
    <t>v ---  níže se nacházejí doplnkové a pomocné údaje k sestavám  --- v</t>
  </si>
  <si>
    <t>0,001</t>
  </si>
  <si>
    <t>Kód:</t>
  </si>
  <si>
    <t>2018_01</t>
  </si>
  <si>
    <t>Stavba:</t>
  </si>
  <si>
    <t>Komunitní centrum Kostelec nad Orlicí</t>
  </si>
  <si>
    <t>KSO:</t>
  </si>
  <si>
    <t/>
  </si>
  <si>
    <t>CC-CZ:</t>
  </si>
  <si>
    <t>Místo:</t>
  </si>
  <si>
    <t>Kostelec nad Orlicí</t>
  </si>
  <si>
    <t>Datum:</t>
  </si>
  <si>
    <t>21.1.2019</t>
  </si>
  <si>
    <t>Zadavatel:</t>
  </si>
  <si>
    <t>IČ:</t>
  </si>
  <si>
    <t>Město Kostelec nad Orlicí</t>
  </si>
  <si>
    <t>DIČ:</t>
  </si>
  <si>
    <t>Uchazeč:</t>
  </si>
  <si>
    <t>MARHOLD a.s., Pardubice</t>
  </si>
  <si>
    <t>Projektant:</t>
  </si>
  <si>
    <t>BŘEZINA &amp; BARTOŇ, s.r.o., Třebechovice pod Orebem</t>
  </si>
  <si>
    <t>True</t>
  </si>
  <si>
    <t>Zpracovatel:</t>
  </si>
  <si>
    <t>Ing.Petr Vašek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</si>
  <si>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</si>
  <si>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</si>
  <si>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</si>
  <si>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</si>
  <si>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</si>
  <si>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</si>
  <si>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</si>
  <si>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</si>
  <si>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</si>
  <si>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</si>
  <si>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</si>
  <si>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</si>
  <si>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</si>
  <si>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</si>
  <si>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</si>
  <si>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</si>
  <si>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</si>
  <si>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</si>
  <si>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</si>
  <si>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</si>
  <si>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</si>
  <si>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</si>
  <si>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</si>
  <si>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</si>
  <si>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</si>
  <si>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</si>
  <si>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</si>
  <si>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</si>
  <si>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</si>
  <si>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</si>
  <si>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</si>
  <si>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</si>
  <si>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</si>
  <si>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</si>
  <si>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</si>
  <si>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</si>
  <si>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</si>
  <si>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</si>
  <si>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</si>
  <si>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</si>
  <si>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</si>
  <si>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Změnový list_3</t>
  </si>
  <si>
    <t>Nulový změnový list</t>
  </si>
  <si>
    <t>STA</t>
  </si>
  <si>
    <t>1</t>
  </si>
  <si>
    <t>{368dfcfb-b1fd-4754-9df9-1ebc9606fa2b}</t>
  </si>
  <si>
    <t>2</t>
  </si>
  <si>
    <t>KRYCÍ LIST SOUPISU PRACÍ</t>
  </si>
  <si>
    <t>Objekt:</t>
  </si>
  <si>
    <t>REKAPITULACE ČLENĚNÍ SOUPISU PRACÍ</t>
  </si>
  <si>
    <t>Kód dílu - Popis</t>
  </si>
  <si>
    <t>Cena celkem [CZK]</t>
  </si>
  <si>
    <t>-1</t>
  </si>
  <si>
    <t>D5 - Otopná tělesa</t>
  </si>
  <si>
    <t>HSV - Práce a dodávky HSV</t>
  </si>
  <si>
    <t xml:space="preserve">    6 - Úpravy povrchů, podlahy a osazování výplní</t>
  </si>
  <si>
    <t xml:space="preserve">    9 - Ostatní konstrukce a práce-bourání</t>
  </si>
  <si>
    <t xml:space="preserve">    997 - Přesun sutě</t>
  </si>
  <si>
    <t xml:space="preserve">    998 - Přesun hmot</t>
  </si>
  <si>
    <t>M - Práce a dodávky M</t>
  </si>
  <si>
    <t xml:space="preserve">    21-M-mat - Elektromontáže materiál</t>
  </si>
  <si>
    <t>PSV - Práce a dodávky PSV</t>
  </si>
  <si>
    <t xml:space="preserve">    712 - Povlakové krytiny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</si>
  <si>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</si>
  <si>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</si>
  <si>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</si>
  <si>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</si>
  <si>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</si>
  <si>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</si>
  <si>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773 - Podlahy z litého teraca</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</si>
  <si>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</si>
  <si>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</si>
  <si>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</si>
  <si>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</si>
  <si>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</si>
  <si>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</si>
  <si>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</si>
  <si>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</si>
  <si>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</si>
  <si>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</si>
  <si>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</si>
  <si>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</si>
  <si>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</si>
  <si>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</si>
  <si>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D5</t>
  </si>
  <si>
    <t>Otopná tělesa</t>
  </si>
  <si>
    <t>ROZPOCET</t>
  </si>
  <si>
    <t>K</t>
  </si>
  <si>
    <t>UT500000501</t>
  </si>
  <si>
    <t>Montáž otopných těles panelových / žebříkových</t>
  </si>
  <si>
    <t>kus</t>
  </si>
  <si>
    <t>4</t>
  </si>
  <si>
    <t>136724343</t>
  </si>
  <si>
    <t>UT500000502</t>
  </si>
  <si>
    <t>Deskové otopné těleso v600xš400 se spodním připojením, dvoudeskové 22</t>
  </si>
  <si>
    <t>363130582</t>
  </si>
  <si>
    <t>3</t>
  </si>
  <si>
    <t>UT500000504A</t>
  </si>
  <si>
    <t>Deskové otopné těleso v600xš1600 se spodním připojením, dvoudeskové 22</t>
  </si>
  <si>
    <t>1880594486</t>
  </si>
  <si>
    <t>UT500000511</t>
  </si>
  <si>
    <t>Přesun hmot pro konvektory v objektech v do 12 m</t>
  </si>
  <si>
    <t>%</t>
  </si>
  <si>
    <t>1898412893</t>
  </si>
  <si>
    <t>HSV</t>
  </si>
  <si>
    <t>Práce a dodávky HSV</t>
  </si>
  <si>
    <t>6</t>
  </si>
  <si>
    <t>Úpravy povrchů, podlahy a osazování výplní</t>
  </si>
  <si>
    <t>5</t>
  </si>
  <si>
    <t>622531011</t>
  </si>
  <si>
    <t>Omítka tenkovrstvá silikonová vnějších ploch probarvená, včetně penetrace podkladu zrnitá, tloušťky 1,5 mm stěn</t>
  </si>
  <si>
    <t>m2</t>
  </si>
  <si>
    <t>1649175655</t>
  </si>
  <si>
    <t>VV</t>
  </si>
  <si>
    <t>47,575</t>
  </si>
  <si>
    <t>Součet</t>
  </si>
  <si>
    <t>623645001R01</t>
  </si>
  <si>
    <t>Kamenické opracování povrchu stávajících schodů pemrlováním, vč.penetrace</t>
  </si>
  <si>
    <t>1120123541</t>
  </si>
  <si>
    <t>5,76</t>
  </si>
  <si>
    <t>9</t>
  </si>
  <si>
    <t>Ostatní konstrukce a práce-bourání</t>
  </si>
  <si>
    <t>7</t>
  </si>
  <si>
    <t>965049111</t>
  </si>
  <si>
    <t>Bourání mazanin Příplatek k cenám za bourání mazanin betonových se svařovanou sítí, tl. do 100 mm</t>
  </si>
  <si>
    <t>m3</t>
  </si>
  <si>
    <t>810030400</t>
  </si>
  <si>
    <t>12,94*0,1</t>
  </si>
  <si>
    <t>997</t>
  </si>
  <si>
    <t>Přesun sutě</t>
  </si>
  <si>
    <t>8</t>
  </si>
  <si>
    <t>997013114</t>
  </si>
  <si>
    <t>Vnitrostaveništní doprava suti a vybouraných hmot vodorovně do 50 m svisle s použitím mechanizace pro budovy a haly výšky přes 12 do 15 m</t>
  </si>
  <si>
    <t>t</t>
  </si>
  <si>
    <t>-860366685</t>
  </si>
  <si>
    <t>997013501</t>
  </si>
  <si>
    <t>Odvoz suti a vybouraných hmot na skládku nebo meziskládku se složením, na vzdálenost do 1 km</t>
  </si>
  <si>
    <t>-1506154905</t>
  </si>
  <si>
    <t>10</t>
  </si>
  <si>
    <t>997013509</t>
  </si>
  <si>
    <t>Odvoz suti a vybouraných hmot na skládku nebo meziskládku se složením, na vzdálenost Příplatek k ceně za každý další i započatý 1 km přes 1 km</t>
  </si>
  <si>
    <t>-1326866400</t>
  </si>
  <si>
    <t>2,4*9</t>
  </si>
  <si>
    <t>11</t>
  </si>
  <si>
    <t>997013831</t>
  </si>
  <si>
    <t>Poplatek za uložení stavebního odpadu na skládce (skládkovné) směsného</t>
  </si>
  <si>
    <t>318147982</t>
  </si>
  <si>
    <t>998</t>
  </si>
  <si>
    <t>Přesun hmot</t>
  </si>
  <si>
    <t>12</t>
  </si>
  <si>
    <t>998011003</t>
  </si>
  <si>
    <t>Přesun hmot pro budovy občanské výstavby, bydlení, výrobu a služby s nosnou svislou konstrukcí zděnou z cihel, tvárnic nebo kamene vodorovná dopravní vzdálenost do 100 m pro budovy výšky přes 12 do 24 m</t>
  </si>
  <si>
    <t>884768722</t>
  </si>
  <si>
    <t>M</t>
  </si>
  <si>
    <t>Práce a dodávky M</t>
  </si>
  <si>
    <t>21-M-mat</t>
  </si>
  <si>
    <t>Elektromontáže materiál</t>
  </si>
  <si>
    <t>52</t>
  </si>
  <si>
    <t>přístroj.20</t>
  </si>
  <si>
    <t>Wifi - AP</t>
  </si>
  <si>
    <t>1683633939</t>
  </si>
  <si>
    <t>P</t>
  </si>
  <si>
    <t>Poznámka k položce:_x000D_
Poznámka k položce: Poznámka k položce:, Slaboproudá vedení a zařízení</t>
  </si>
  <si>
    <t>PSV</t>
  </si>
  <si>
    <t>Práce a dodávky PSV</t>
  </si>
  <si>
    <t>712</t>
  </si>
  <si>
    <t>Povlakové krytiny</t>
  </si>
  <si>
    <t>13</t>
  </si>
  <si>
    <t>712391171</t>
  </si>
  <si>
    <t>Provedení povlakové krytiny střech plochých do 10 st. -ostatní práce provedení vrstvy textilní podkladní</t>
  </si>
  <si>
    <t>16</t>
  </si>
  <si>
    <t>-1254527720</t>
  </si>
  <si>
    <t>14</t>
  </si>
  <si>
    <t>693111460</t>
  </si>
  <si>
    <t>textilie 300 g/m2 do š 8,8 m</t>
  </si>
  <si>
    <t>32</t>
  </si>
  <si>
    <t>1906954963</t>
  </si>
  <si>
    <t>266,725*1,15</t>
  </si>
  <si>
    <t>712461702R02</t>
  </si>
  <si>
    <t>Provedení povlakové krytiny střech šikmých přes 30° fólií kotvenou bodově</t>
  </si>
  <si>
    <t>1370857443</t>
  </si>
  <si>
    <t>PSC</t>
  </si>
  <si>
    <t xml:space="preserve">Poznámka k souboru cen:_x000D_
1. Povlakové krytiny střech jednotlivě do 10 m2 se oceňují skladebně cenou příslušné izolace a cenou 712 49-9097 Příplatek za plochu do 10 m2._x000D_
</t>
  </si>
  <si>
    <t>28322041</t>
  </si>
  <si>
    <t>fólie střešní mPVC ke kotvení 1,5 mm</t>
  </si>
  <si>
    <t>CS ÚRS 2018 01</t>
  </si>
  <si>
    <t>2092324365</t>
  </si>
  <si>
    <t>266,725*1,15 'Přepočtené koeficientem množství</t>
  </si>
  <si>
    <t>17</t>
  </si>
  <si>
    <t>712999001</t>
  </si>
  <si>
    <t>Provedení povlakové krytiny střech - ostatní práce vytvoření imitace falcového spoje dekorační lištou z PVC</t>
  </si>
  <si>
    <t>m</t>
  </si>
  <si>
    <t>861407262</t>
  </si>
  <si>
    <t xml:space="preserve">Poznámka k souboru cen:_x000D_
1. Cena -8106 se používá pro střechy s kačírkem nebo s jinými přitěžujícím souvrstvím._x000D_
</t>
  </si>
  <si>
    <t>26*7,9+7</t>
  </si>
  <si>
    <t>17*5,8*0,7+6</t>
  </si>
  <si>
    <t>6*4</t>
  </si>
  <si>
    <t>8*7,9+18*9,9</t>
  </si>
  <si>
    <t>18</t>
  </si>
  <si>
    <t>28343060</t>
  </si>
  <si>
    <t>profil dekorační vytvářející imitaci falcového spoje z PVC v barvě světle šedá, délky 3m</t>
  </si>
  <si>
    <t>-1960128071</t>
  </si>
  <si>
    <t>552,82*0,34 'Přepočtené koeficientem množství</t>
  </si>
  <si>
    <t>19</t>
  </si>
  <si>
    <t>998712203</t>
  </si>
  <si>
    <t>Přesun hmot pro povlakové krytiny stanovený procentní sazbou (%) z ceny vodorovná dopravní vzdálenost do 50 m v objektech výšky přes 12 do 24 m</t>
  </si>
  <si>
    <t>-1979146530</t>
  </si>
  <si>
    <t>762</t>
  </si>
  <si>
    <t>Konstrukce tesařské</t>
  </si>
  <si>
    <t>20</t>
  </si>
  <si>
    <t>762322912</t>
  </si>
  <si>
    <t>Vazníky, zavětrování a ztužení konstrukcí (materiál v ceně) zavětrování a ztužení konstrukcí hranoly průřezové plochy přes 100 cm2</t>
  </si>
  <si>
    <t>-109964647</t>
  </si>
  <si>
    <t xml:space="preserve">Poznámka k souboru cen:_x000D_
1. Stanovení množství měrných jednotek je u cen podepření konstrukcí viz čl. 3523 a u cen zavětrování konstrukcí viz čl. 3524 Všeobecných podmínek části C 01._x000D_
</t>
  </si>
  <si>
    <t>19,461</t>
  </si>
  <si>
    <t>762332921</t>
  </si>
  <si>
    <t>Vázané konstrukce krovů doplnění části střešní vazby z hranolů, nebo hranolků (materiál v ceně), průřezové plochy do 120 cm2</t>
  </si>
  <si>
    <t>-1806078427</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</si>
  <si>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</si>
  <si>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73</t>
  </si>
  <si>
    <t>22</t>
  </si>
  <si>
    <t>762810016</t>
  </si>
  <si>
    <t>Záklop stropů z dřevoštěpkových desek šroubovaných na trámy na sraz, tloušťky desky 22 mm</t>
  </si>
  <si>
    <t>889129228</t>
  </si>
  <si>
    <t>"Římsa svislá střešní"</t>
  </si>
  <si>
    <t>47,525</t>
  </si>
  <si>
    <t>23</t>
  </si>
  <si>
    <t>998762203</t>
  </si>
  <si>
    <t>Přesun hmot pro konstrukce tesařské stanovený procentní sazbou (%) z ceny vodorovná dopravní vzdálenost do 50 m v objektech výšky přes 12 do 24 m</t>
  </si>
  <si>
    <t>2067132192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</si>
  <si>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</si>
  <si>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</si>
  <si>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</si>
  <si>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24</t>
  </si>
  <si>
    <t>763111752</t>
  </si>
  <si>
    <t>Příčka ze sádrokartonových desek Příplatek k cenám za zakřivení příčky (plynulý oblouk)</t>
  </si>
  <si>
    <t>-1808189537</t>
  </si>
  <si>
    <t>-17,744</t>
  </si>
  <si>
    <t>25</t>
  </si>
  <si>
    <t>763161715</t>
  </si>
  <si>
    <t>Podkroví ze sádrokartonových desek dvouvrstvá spodní konstrukce z ocelových profilů CD, UD jednoduše opláštěná deskou standardní A, tl. 15 mm, bez TI, REI 30</t>
  </si>
  <si>
    <t>527639801</t>
  </si>
  <si>
    <t>34,007</t>
  </si>
  <si>
    <t>26</t>
  </si>
  <si>
    <t>998763403</t>
  </si>
  <si>
    <t>Přesun hmot pro konstrukce montované z desek stanovený procentní sazbou (%) z ceny vodorovná dopravní vzdálenost do 50 m v objektech výšky přes 12 do 24 m</t>
  </si>
  <si>
    <t>-254643003</t>
  </si>
  <si>
    <t>764</t>
  </si>
  <si>
    <t>Konstrukce klempířské</t>
  </si>
  <si>
    <t>27</t>
  </si>
  <si>
    <t>764121401</t>
  </si>
  <si>
    <t>Krytina z hliníkového plechu s úpravou u okapů, prostupů a výčnělků střechy rovné drážkováním ze svitků rš 500 mm, sklon střechy do 30 st.</t>
  </si>
  <si>
    <t>-1529638634</t>
  </si>
  <si>
    <t>28</t>
  </si>
  <si>
    <t>764222435R01</t>
  </si>
  <si>
    <t>Oplechování rovné okapové hrany z Al plechu tl.0,7 mm rš 400 mm,přírodní elox,vč. příslušenství a kotevních prvků dle ČSN 73 3610</t>
  </si>
  <si>
    <t>-696578813</t>
  </si>
  <si>
    <t>29</t>
  </si>
  <si>
    <t>998764203</t>
  </si>
  <si>
    <t>Přesun hmot pro konstrukce klempířské stanovený procentní sazbou (%) z ceny vodorovná dopravní vzdálenost do 50 m v objektech výšky přes 12 do 24 m</t>
  </si>
  <si>
    <t>733516725</t>
  </si>
  <si>
    <t>-294160,23/100</t>
  </si>
  <si>
    <t>-15568,92/100</t>
  </si>
  <si>
    <t>766</t>
  </si>
  <si>
    <t>Konstrukce truhlářské</t>
  </si>
  <si>
    <t>30</t>
  </si>
  <si>
    <t>766230R01</t>
  </si>
  <si>
    <t>Ozn.T30 Obklad sociálního zázemí,11700/2700 mm,desky- expandovaný vermikulit tl.12 mm,povrch HPL v dekoru dřeva- kompletní D+M</t>
  </si>
  <si>
    <t>-1258035801</t>
  </si>
  <si>
    <t>"T30"   11,7*2,7*-1</t>
  </si>
  <si>
    <t>31</t>
  </si>
  <si>
    <t>998766202</t>
  </si>
  <si>
    <t>Přesun hmot pro konstrukce truhlářské stanovený procentní sazbou (%) z ceny vodorovná dopravní vzdálenost do 50 m v objektech výšky přes 6 do 12 m</t>
  </si>
  <si>
    <t>135140365</t>
  </si>
  <si>
    <t>-1690</t>
  </si>
  <si>
    <t>767</t>
  </si>
  <si>
    <t>Konstrukce zámečnické</t>
  </si>
  <si>
    <t>767531121</t>
  </si>
  <si>
    <t>Montáž vstupních čistících zón z rohoží osazení rámu mosazného nebo hliníkového zapuštěného z L profilů</t>
  </si>
  <si>
    <t>-132874290</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</si>
  <si>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</si>
  <si>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(0,9+1,2)*2*2</t>
  </si>
  <si>
    <t>33</t>
  </si>
  <si>
    <t>69752003</t>
  </si>
  <si>
    <t>rohož vstupní provedení hliník super 27 mm</t>
  </si>
  <si>
    <t>1046362299</t>
  </si>
  <si>
    <t>0,9*1,2</t>
  </si>
  <si>
    <t>34</t>
  </si>
  <si>
    <t>69752005</t>
  </si>
  <si>
    <t>rohož vstupní provedení hliník extra 17 mm</t>
  </si>
  <si>
    <t>648143874</t>
  </si>
  <si>
    <t>35</t>
  </si>
  <si>
    <t>998767201</t>
  </si>
  <si>
    <t>Přesun hmot pro zámečnické konstrukce stanovený procentní sazbou (%) z ceny vodorovná dopravní vzdálenost do 50 m v objektech výšky do 6 m</t>
  </si>
  <si>
    <t>359714614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</si>
  <si>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</si>
  <si>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</si>
  <si>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</si>
  <si>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36</t>
  </si>
  <si>
    <t>771471112</t>
  </si>
  <si>
    <t>Montáž soklíků z dlaždic keramických kladených do malty rovných výšky přes 65 do 90 mm</t>
  </si>
  <si>
    <t>2135856667</t>
  </si>
  <si>
    <t>212</t>
  </si>
  <si>
    <t>37</t>
  </si>
  <si>
    <t>771471122</t>
  </si>
  <si>
    <t>Montáž soklíků z dlaždic keramických kladených do malty schodišťových šikmých výšky přes 65 do 90 mm</t>
  </si>
  <si>
    <t>775188944</t>
  </si>
  <si>
    <t>39,7</t>
  </si>
  <si>
    <t>38</t>
  </si>
  <si>
    <t>597637000.1</t>
  </si>
  <si>
    <t>dlaždice keramická tl.9 mm,cca 300x300 mm,protiskluznost nad 0,7 (R10/A)</t>
  </si>
  <si>
    <t>-965654744</t>
  </si>
  <si>
    <t>"soklíky"</t>
  </si>
  <si>
    <t>(212+39,7)*0,08*1,12</t>
  </si>
  <si>
    <t>"podesty"</t>
  </si>
  <si>
    <t>12,94*1,12</t>
  </si>
  <si>
    <t>"technická místnost 0.05"</t>
  </si>
  <si>
    <t>26,96*1,12</t>
  </si>
  <si>
    <t>"strojovna VZT"</t>
  </si>
  <si>
    <t>36,9*1,12</t>
  </si>
  <si>
    <t>"čistící zóny"</t>
  </si>
  <si>
    <t>0,9*1,2*2*1,12*-1</t>
  </si>
  <si>
    <t>39</t>
  </si>
  <si>
    <t>771575113</t>
  </si>
  <si>
    <t>Montáž podlah z dlaždic keramických lepených disperzním lepidlem režných nebo glazovaných hladkých přes 9 do 12 ks/ m2</t>
  </si>
  <si>
    <t>-7541178</t>
  </si>
  <si>
    <t>"podesty na schodišti"</t>
  </si>
  <si>
    <t>12,94</t>
  </si>
  <si>
    <t>26,96</t>
  </si>
  <si>
    <t>36,9</t>
  </si>
  <si>
    <t>0,9*1,2*2*-1</t>
  </si>
  <si>
    <t>40</t>
  </si>
  <si>
    <t>7710110.1</t>
  </si>
  <si>
    <t>tmel + spárovací hmota</t>
  </si>
  <si>
    <t>1404639536</t>
  </si>
  <si>
    <t>(212+39,7)*0,08</t>
  </si>
  <si>
    <t>41</t>
  </si>
  <si>
    <t>771591111</t>
  </si>
  <si>
    <t>Podlahy - ostatní práce penetrace podkladu</t>
  </si>
  <si>
    <t>1233421736</t>
  </si>
  <si>
    <t>42</t>
  </si>
  <si>
    <t>998771202</t>
  </si>
  <si>
    <t>Přesun hmot pro podlahy z dlaždic stanovený procentní sazbou (%) z ceny vodorovná dopravní vzdálenost do 50 m v objektech výšky přes 6 do 12 m</t>
  </si>
  <si>
    <t>-1080303075</t>
  </si>
  <si>
    <t>773</t>
  </si>
  <si>
    <t>Podlahy z litého teraca</t>
  </si>
  <si>
    <t>43</t>
  </si>
  <si>
    <t>773500910</t>
  </si>
  <si>
    <t>Opravy litých teracových podlah tl. do 30 mm vysekaných pásů šířky do 150 mm</t>
  </si>
  <si>
    <t>-127972363</t>
  </si>
  <si>
    <t xml:space="preserve">Poznámka k souboru cen:_x000D_
1. V cenách nejsou započteny náklady na vysekání; tyto práce se oceňují cenami katalogu 801-3 Budovy a haly - bourání konstrukcí._x000D_
</t>
  </si>
  <si>
    <t>0,15*0,2*2</t>
  </si>
  <si>
    <t>776</t>
  </si>
  <si>
    <t>Podlahy povlakové</t>
  </si>
  <si>
    <t>44</t>
  </si>
  <si>
    <t>776111311</t>
  </si>
  <si>
    <t>Příprava podkladu vysátí podlah</t>
  </si>
  <si>
    <t>-435473241</t>
  </si>
  <si>
    <t>"technická místnost č.005"</t>
  </si>
  <si>
    <t>-26,96</t>
  </si>
  <si>
    <t>"strojovna VZT č.3.07"</t>
  </si>
  <si>
    <t>-36,9</t>
  </si>
  <si>
    <t>45</t>
  </si>
  <si>
    <t>776121111</t>
  </si>
  <si>
    <t>Příprava podkladu penetrace vodou ředitelná na savý podklad (válečkováním) ředěná v poměru 1:3 podlah</t>
  </si>
  <si>
    <t>2068383343</t>
  </si>
  <si>
    <t>-63,86</t>
  </si>
  <si>
    <t>46</t>
  </si>
  <si>
    <t>776141121</t>
  </si>
  <si>
    <t>Příprava podkladu vyrovnání samonivelační stěrkou podlah min.pevnosti 30 MPa, tloušťky do 3 mm</t>
  </si>
  <si>
    <t>1738277054</t>
  </si>
  <si>
    <t>47</t>
  </si>
  <si>
    <t>776221111</t>
  </si>
  <si>
    <t>Montáž podlahovin z PVC lepením standardním lepidlem z pásů standardních</t>
  </si>
  <si>
    <t>-1644060888</t>
  </si>
  <si>
    <t>48</t>
  </si>
  <si>
    <t>284122850.1</t>
  </si>
  <si>
    <t>hetereogenní podlahová krytina na bázi PVC s vloženým skleněným rounem a ochrannou vrstvou PU laku tl. 2,5 mm</t>
  </si>
  <si>
    <t>-1116928922</t>
  </si>
  <si>
    <t>-63,86*1,1</t>
  </si>
  <si>
    <t>49</t>
  </si>
  <si>
    <t>77601.1</t>
  </si>
  <si>
    <t>disperzní lepidlo</t>
  </si>
  <si>
    <t>1156534703</t>
  </si>
  <si>
    <t>50</t>
  </si>
  <si>
    <t>77604.1</t>
  </si>
  <si>
    <t>svařovací šňůra, těsnící tmel</t>
  </si>
  <si>
    <t>-84050777</t>
  </si>
  <si>
    <t>51</t>
  </si>
  <si>
    <t>998776202</t>
  </si>
  <si>
    <t>Přesun hmot pro podlahy povlakové stanovený procentní sazbou (%) z ceny vodorovná dopravní vzdálenost do 50 m v objektech výšky přes 6 do 12 m</t>
  </si>
  <si>
    <t>668643567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</si>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</sst>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0"/>
      <name val="Arial CE"/>
    </font>
    <font>
      <b/>
      <sz val="8"/>
      <color rgb="FF969696"/>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4">
    <fill>
      <patternFill patternType="none"/>
    </fill>
    <fill>
      <patternFill patternType="gray125"/>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8" fillId="0" borderId="0" applyNumberFormat="0" applyFill="0" applyBorder="0" applyAlignment="0" applyProtection="0"/>
  </cellStyleXfs>
  <cellXfs count="33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2" borderId="0" xfId="0" applyFont="1" applyFill="1" applyAlignment="1" applyProtection="1">
      <alignment vertical="center"/>
    </xf>
    <xf numFmtId="0" fontId="3" fillId="2" borderId="7" xfId="0" applyFont="1" applyFill="1" applyBorder="1" applyAlignment="1" applyProtection="1">
      <alignment horizontal="left" vertical="center"/>
    </xf>
    <xf numFmtId="0" fontId="0" fillId="2" borderId="8" xfId="0" applyFont="1" applyFill="1" applyBorder="1" applyAlignment="1" applyProtection="1">
      <alignment vertical="center"/>
    </xf>
    <xf numFmtId="0" fontId="3" fillId="2"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6"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3" borderId="8" xfId="0" applyFont="1" applyFill="1" applyBorder="1" applyAlignment="1" applyProtection="1">
      <alignment vertical="center"/>
    </xf>
    <xf numFmtId="0" fontId="18" fillId="3"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4" fillId="0" borderId="4"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4" fillId="0" borderId="0" xfId="0" applyFont="1" applyAlignment="1">
      <alignment horizontal="left" vertical="center"/>
    </xf>
    <xf numFmtId="0" fontId="0" fillId="0" borderId="2" xfId="0" applyBorder="1"/>
    <xf numFmtId="0" fontId="0" fillId="0" borderId="3" xfId="0" applyBorder="1"/>
    <xf numFmtId="0" fontId="12" fillId="0" borderId="0" xfId="0" applyFont="1" applyAlignment="1">
      <alignment horizontal="left" vertical="center"/>
    </xf>
    <xf numFmtId="0" fontId="1" fillId="0" borderId="0" xfId="0" applyFont="1" applyAlignment="1">
      <alignment horizontal="left" vertical="center"/>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3" fillId="3" borderId="7" xfId="0" applyFont="1" applyFill="1" applyBorder="1" applyAlignment="1">
      <alignment horizontal="left" vertical="center"/>
    </xf>
    <xf numFmtId="0" fontId="0" fillId="3" borderId="8" xfId="0" applyFont="1" applyFill="1" applyBorder="1" applyAlignment="1">
      <alignment vertical="center"/>
    </xf>
    <xf numFmtId="0" fontId="3" fillId="3" borderId="8" xfId="0" applyFont="1" applyFill="1" applyBorder="1" applyAlignment="1">
      <alignment horizontal="right" vertical="center"/>
    </xf>
    <xf numFmtId="0" fontId="3" fillId="3" borderId="8" xfId="0" applyFont="1" applyFill="1" applyBorder="1" applyAlignment="1">
      <alignment horizontal="center" vertical="center"/>
    </xf>
    <xf numFmtId="4" fontId="3" fillId="3" borderId="8" xfId="0" applyNumberFormat="1" applyFont="1" applyFill="1" applyBorder="1" applyAlignment="1">
      <alignment vertical="center"/>
    </xf>
    <xf numFmtId="0" fontId="0" fillId="3"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3" borderId="0" xfId="0" applyFont="1" applyFill="1" applyAlignment="1" applyProtection="1">
      <alignment horizontal="left" vertical="center"/>
    </xf>
    <xf numFmtId="0" fontId="0" fillId="3" borderId="0" xfId="0" applyFont="1" applyFill="1" applyAlignment="1" applyProtection="1">
      <alignment vertical="center"/>
    </xf>
    <xf numFmtId="0" fontId="18" fillId="3" borderId="0" xfId="0" applyFont="1" applyFill="1" applyAlignment="1" applyProtection="1">
      <alignment horizontal="right" vertical="center"/>
    </xf>
    <xf numFmtId="0" fontId="26"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7" fillId="0" borderId="13" xfId="0" applyNumberFormat="1" applyFont="1" applyBorder="1" applyAlignment="1" applyProtection="1"/>
    <xf numFmtId="166" fontId="27" fillId="0" borderId="14" xfId="0" applyNumberFormat="1" applyFont="1" applyBorder="1" applyAlignment="1" applyProtection="1"/>
    <xf numFmtId="4" fontId="16"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0" borderId="23" xfId="0" applyNumberFormat="1" applyFont="1" applyBorder="1" applyAlignment="1" applyProtection="1">
      <alignmen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8" fillId="0" borderId="4" xfId="0" applyFont="1" applyBorder="1" applyAlignment="1" applyProtection="1">
      <alignment vertical="center"/>
    </xf>
    <xf numFmtId="0" fontId="8" fillId="0" borderId="0" xfId="0" applyFont="1" applyAlignment="1" applyProtection="1">
      <alignment vertical="center"/>
    </xf>
    <xf numFmtId="0" fontId="28"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9" fillId="0" borderId="0" xfId="0" applyFont="1" applyAlignment="1" applyProtection="1">
      <alignment vertical="center" wrapText="1"/>
    </xf>
    <xf numFmtId="0" fontId="0" fillId="0" borderId="15" xfId="0" applyFont="1" applyBorder="1" applyAlignment="1" applyProtection="1">
      <alignment vertical="center"/>
    </xf>
    <xf numFmtId="0" fontId="30" fillId="0" borderId="23" xfId="0" applyFont="1" applyBorder="1" applyAlignment="1" applyProtection="1">
      <alignment horizontal="center" vertical="center"/>
    </xf>
    <xf numFmtId="49" fontId="30" fillId="0" borderId="23" xfId="0" applyNumberFormat="1" applyFont="1" applyBorder="1" applyAlignment="1" applyProtection="1">
      <alignment horizontal="left" vertical="center" wrapText="1"/>
    </xf>
    <xf numFmtId="0" fontId="30" fillId="0" borderId="23" xfId="0" applyFont="1" applyBorder="1" applyAlignment="1" applyProtection="1">
      <alignment horizontal="left" vertical="center" wrapText="1"/>
    </xf>
    <xf numFmtId="0" fontId="30" fillId="0" borderId="23" xfId="0" applyFont="1" applyBorder="1" applyAlignment="1" applyProtection="1">
      <alignment horizontal="center" vertical="center" wrapText="1"/>
    </xf>
    <xf numFmtId="167" fontId="30" fillId="0" borderId="23" xfId="0" applyNumberFormat="1" applyFont="1" applyBorder="1" applyAlignment="1" applyProtection="1">
      <alignment vertical="center"/>
    </xf>
    <xf numFmtId="4" fontId="30" fillId="0" borderId="23" xfId="0" applyNumberFormat="1" applyFont="1" applyBorder="1" applyAlignment="1" applyProtection="1">
      <alignment vertical="center"/>
    </xf>
    <xf numFmtId="0" fontId="30" fillId="0" borderId="4" xfId="0" applyFont="1" applyBorder="1" applyAlignment="1">
      <alignment vertical="center"/>
    </xf>
    <xf numFmtId="0" fontId="30" fillId="0" borderId="15" xfId="0" applyFont="1" applyBorder="1" applyAlignment="1" applyProtection="1">
      <alignment horizontal="left" vertical="center"/>
    </xf>
    <xf numFmtId="0" fontId="30"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 fillId="0" borderId="20" xfId="0" applyFont="1" applyBorder="1" applyAlignment="1" applyProtection="1">
      <alignment horizontal="left" vertical="center"/>
    </xf>
    <xf numFmtId="0" fontId="1" fillId="0" borderId="21" xfId="0" applyFont="1" applyBorder="1" applyAlignment="1" applyProtection="1">
      <alignment horizontal="center"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26" xfId="0" applyFont="1" applyBorder="1" applyAlignment="1">
      <alignmen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7" xfId="0" applyFont="1" applyBorder="1" applyAlignment="1">
      <alignment vertical="center" wrapText="1"/>
    </xf>
    <xf numFmtId="0" fontId="31" fillId="0" borderId="28" xfId="0" applyFont="1" applyBorder="1" applyAlignment="1">
      <alignmen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7"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49" fontId="34" fillId="0" borderId="1" xfId="0" applyNumberFormat="1" applyFont="1" applyBorder="1" applyAlignment="1">
      <alignment vertical="center" wrapText="1"/>
    </xf>
    <xf numFmtId="0" fontId="31" fillId="0" borderId="30" xfId="0" applyFont="1" applyBorder="1" applyAlignment="1">
      <alignment vertical="center" wrapText="1"/>
    </xf>
    <xf numFmtId="0" fontId="35" fillId="0" borderId="29" xfId="0" applyFont="1" applyBorder="1" applyAlignment="1">
      <alignment vertical="center" wrapText="1"/>
    </xf>
    <xf numFmtId="0" fontId="31" fillId="0" borderId="31" xfId="0" applyFont="1" applyBorder="1" applyAlignment="1">
      <alignment vertical="center" wrapText="1"/>
    </xf>
    <xf numFmtId="0" fontId="31" fillId="0" borderId="1" xfId="0" applyFont="1" applyBorder="1" applyAlignment="1">
      <alignment vertical="top"/>
    </xf>
    <xf numFmtId="0" fontId="31" fillId="0" borderId="0" xfId="0" applyFont="1" applyAlignment="1">
      <alignment vertical="top"/>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3" fillId="0" borderId="1" xfId="0" applyFont="1" applyBorder="1" applyAlignment="1">
      <alignment horizontal="left" vertical="center"/>
    </xf>
    <xf numFmtId="0" fontId="36" fillId="0" borderId="0" xfId="0" applyFont="1" applyAlignment="1">
      <alignment horizontal="left" vertical="center"/>
    </xf>
    <xf numFmtId="0" fontId="33" fillId="0" borderId="29" xfId="0" applyFont="1" applyBorder="1" applyAlignment="1">
      <alignment horizontal="left" vertical="center"/>
    </xf>
    <xf numFmtId="0" fontId="33" fillId="0" borderId="29" xfId="0" applyFont="1" applyBorder="1" applyAlignment="1">
      <alignment horizontal="center" vertical="center"/>
    </xf>
    <xf numFmtId="0" fontId="36" fillId="0" borderId="29" xfId="0" applyFont="1" applyBorder="1" applyAlignment="1">
      <alignment horizontal="left" vertical="center"/>
    </xf>
    <xf numFmtId="0" fontId="37" fillId="0" borderId="1" xfId="0" applyFont="1" applyBorder="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center" vertical="center"/>
    </xf>
    <xf numFmtId="0" fontId="34" fillId="0" borderId="27" xfId="0" applyFont="1" applyBorder="1" applyAlignment="1">
      <alignment horizontal="left" vertical="center"/>
    </xf>
    <xf numFmtId="0" fontId="3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1" fillId="0" borderId="30" xfId="0" applyFont="1" applyBorder="1" applyAlignment="1">
      <alignment horizontal="left" vertical="center"/>
    </xf>
    <xf numFmtId="0" fontId="35" fillId="0" borderId="29" xfId="0" applyFont="1" applyBorder="1" applyAlignment="1">
      <alignment horizontal="left" vertical="center"/>
    </xf>
    <xf numFmtId="0" fontId="31" fillId="0" borderId="31" xfId="0" applyFont="1" applyBorder="1" applyAlignment="1">
      <alignment horizontal="left" vertical="center"/>
    </xf>
    <xf numFmtId="0" fontId="31" fillId="0" borderId="1" xfId="0" applyFont="1" applyBorder="1" applyAlignment="1">
      <alignment horizontal="left" vertical="center"/>
    </xf>
    <xf numFmtId="0" fontId="35" fillId="0" borderId="1" xfId="0" applyFont="1" applyBorder="1" applyAlignment="1">
      <alignment horizontal="left" vertical="center"/>
    </xf>
    <xf numFmtId="0" fontId="36" fillId="0" borderId="1" xfId="0" applyFont="1" applyBorder="1" applyAlignment="1">
      <alignment horizontal="left" vertical="center"/>
    </xf>
    <xf numFmtId="0" fontId="34" fillId="0" borderId="29" xfId="0" applyFont="1" applyBorder="1" applyAlignment="1">
      <alignment horizontal="left" vertical="center"/>
    </xf>
    <xf numFmtId="0" fontId="31" fillId="0" borderId="1" xfId="0" applyFont="1" applyBorder="1" applyAlignment="1">
      <alignment horizontal="left" vertical="center" wrapText="1"/>
    </xf>
    <xf numFmtId="0" fontId="34" fillId="0" borderId="1" xfId="0" applyFont="1" applyBorder="1" applyAlignment="1">
      <alignment horizontal="center"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4" fillId="0" borderId="28" xfId="0" applyFont="1" applyBorder="1" applyAlignment="1">
      <alignment horizontal="left" vertical="center"/>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31" xfId="0" applyFont="1" applyBorder="1" applyAlignment="1">
      <alignment horizontal="left" vertical="center" wrapText="1"/>
    </xf>
    <xf numFmtId="0" fontId="34" fillId="0" borderId="1" xfId="0" applyFont="1" applyBorder="1" applyAlignment="1">
      <alignment horizontal="left" vertical="top"/>
    </xf>
    <xf numFmtId="0" fontId="34" fillId="0" borderId="1" xfId="0" applyFont="1" applyBorder="1" applyAlignment="1">
      <alignment horizontal="center" vertical="top"/>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36" fillId="0" borderId="0" xfId="0" applyFont="1" applyAlignment="1">
      <alignment vertical="center"/>
    </xf>
    <xf numFmtId="0" fontId="33" fillId="0" borderId="1" xfId="0" applyFont="1" applyBorder="1" applyAlignment="1">
      <alignment vertical="center"/>
    </xf>
    <xf numFmtId="0" fontId="36" fillId="0" borderId="29" xfId="0" applyFont="1" applyBorder="1" applyAlignment="1">
      <alignment vertical="center"/>
    </xf>
    <xf numFmtId="0" fontId="33" fillId="0" borderId="29" xfId="0" applyFont="1" applyBorder="1" applyAlignment="1">
      <alignment vertical="center"/>
    </xf>
    <xf numFmtId="0" fontId="0" fillId="0" borderId="1" xfId="0" applyBorder="1" applyAlignment="1">
      <alignment vertical="top"/>
    </xf>
    <xf numFmtId="49" fontId="34" fillId="0" borderId="1" xfId="0" applyNumberFormat="1" applyFont="1" applyBorder="1" applyAlignment="1">
      <alignment horizontal="left" vertical="center"/>
    </xf>
    <xf numFmtId="0" fontId="0" fillId="0" borderId="29" xfId="0" applyBorder="1" applyAlignment="1">
      <alignment vertical="top"/>
    </xf>
    <xf numFmtId="0" fontId="33" fillId="0" borderId="29" xfId="0" applyFont="1" applyBorder="1" applyAlignment="1">
      <alignment horizontal="left"/>
    </xf>
    <xf numFmtId="0" fontId="36" fillId="0" borderId="29" xfId="0" applyFont="1" applyBorder="1" applyAlignment="1"/>
    <xf numFmtId="0" fontId="31" fillId="0" borderId="27" xfId="0" applyFont="1" applyBorder="1" applyAlignment="1">
      <alignment vertical="top"/>
    </xf>
    <xf numFmtId="0" fontId="31" fillId="0" borderId="28" xfId="0" applyFont="1" applyBorder="1" applyAlignment="1">
      <alignment vertical="top"/>
    </xf>
    <xf numFmtId="0" fontId="31" fillId="0" borderId="1" xfId="0" applyFont="1" applyBorder="1" applyAlignment="1">
      <alignment horizontal="center" vertical="center"/>
    </xf>
    <xf numFmtId="0" fontId="31" fillId="0" borderId="1" xfId="0" applyFont="1" applyBorder="1" applyAlignment="1">
      <alignment horizontal="left" vertical="top"/>
    </xf>
    <xf numFmtId="0" fontId="31" fillId="0" borderId="30" xfId="0" applyFont="1" applyBorder="1" applyAlignment="1">
      <alignment vertical="top"/>
    </xf>
    <xf numFmtId="0" fontId="31" fillId="0" borderId="29" xfId="0" applyFont="1" applyBorder="1" applyAlignment="1">
      <alignment vertical="top"/>
    </xf>
    <xf numFmtId="0" fontId="31" fillId="0" borderId="31" xfId="0" applyFont="1" applyBorder="1" applyAlignment="1">
      <alignment vertical="top"/>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18" fillId="3" borderId="7" xfId="0" applyFont="1" applyFill="1" applyBorder="1" applyAlignment="1" applyProtection="1">
      <alignment horizontal="center" vertical="center"/>
    </xf>
    <xf numFmtId="0" fontId="18" fillId="3" borderId="8" xfId="0" applyFont="1" applyFill="1" applyBorder="1" applyAlignment="1" applyProtection="1">
      <alignment horizontal="left" vertical="center"/>
    </xf>
    <xf numFmtId="0" fontId="18" fillId="3" borderId="8" xfId="0" applyFont="1" applyFill="1" applyBorder="1" applyAlignment="1" applyProtection="1">
      <alignment horizontal="center" vertical="center"/>
    </xf>
    <xf numFmtId="0" fontId="18" fillId="3" borderId="8" xfId="0" applyFont="1" applyFill="1" applyBorder="1" applyAlignment="1" applyProtection="1">
      <alignment horizontal="righ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0" fontId="0" fillId="0" borderId="0" xfId="0"/>
    <xf numFmtId="0" fontId="0" fillId="0" borderId="0" xfId="0" applyFont="1" applyAlignment="1" applyProtection="1">
      <alignment horizontal="left" vertical="center" wrapText="1"/>
    </xf>
    <xf numFmtId="4" fontId="14"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0" fontId="3" fillId="2" borderId="8" xfId="0" applyFont="1" applyFill="1" applyBorder="1" applyAlignment="1" applyProtection="1">
      <alignment horizontal="left" vertical="center"/>
    </xf>
    <xf numFmtId="0" fontId="0" fillId="2" borderId="8" xfId="0" applyFont="1" applyFill="1" applyBorder="1" applyAlignment="1" applyProtection="1">
      <alignment vertical="center"/>
    </xf>
    <xf numFmtId="4" fontId="3" fillId="2" borderId="8" xfId="0" applyNumberFormat="1" applyFont="1" applyFill="1" applyBorder="1" applyAlignment="1" applyProtection="1">
      <alignment vertical="center"/>
    </xf>
    <xf numFmtId="0" fontId="0" fillId="2" borderId="9" xfId="0" applyFont="1" applyFill="1" applyBorder="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34" fillId="0" borderId="1" xfId="0" applyFont="1" applyBorder="1" applyAlignment="1">
      <alignment horizontal="left" vertical="top"/>
    </xf>
    <xf numFmtId="0" fontId="34" fillId="0" borderId="1" xfId="0" applyFont="1" applyBorder="1" applyAlignment="1">
      <alignment horizontal="left" vertical="center"/>
    </xf>
    <xf numFmtId="0" fontId="33" fillId="0" borderId="29" xfId="0" applyFont="1" applyBorder="1" applyAlignment="1">
      <alignment horizontal="left"/>
    </xf>
    <xf numFmtId="0" fontId="32" fillId="0" borderId="1" xfId="0" applyFont="1" applyBorder="1" applyAlignment="1">
      <alignment horizontal="center" vertical="center" wrapText="1"/>
    </xf>
    <xf numFmtId="0" fontId="34" fillId="0" borderId="1" xfId="0" applyFont="1" applyBorder="1" applyAlignment="1">
      <alignment horizontal="left" vertical="center" wrapText="1"/>
    </xf>
    <xf numFmtId="0" fontId="32" fillId="0" borderId="1" xfId="0" applyFont="1" applyBorder="1" applyAlignment="1">
      <alignment horizontal="center" vertical="center"/>
    </xf>
    <xf numFmtId="0" fontId="33" fillId="0" borderId="29" xfId="0" applyFont="1" applyBorder="1" applyAlignment="1">
      <alignment horizontal="left" wrapText="1"/>
    </xf>
    <xf numFmtId="49" fontId="3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308"/>
      <c r="AS2" s="308"/>
      <c r="AT2" s="308"/>
      <c r="AU2" s="308"/>
      <c r="AV2" s="308"/>
      <c r="AW2" s="308"/>
      <c r="AX2" s="308"/>
      <c r="AY2" s="308"/>
      <c r="AZ2" s="308"/>
      <c r="BA2" s="308"/>
      <c r="BB2" s="308"/>
      <c r="BC2" s="308"/>
      <c r="BD2" s="308"/>
      <c r="BE2" s="308"/>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S4" s="16" t="s">
        <v>11</v>
      </c>
    </row>
    <row r="5" spans="1:74" ht="12" customHeight="1">
      <c r="B5" s="20"/>
      <c r="C5" s="21"/>
      <c r="D5" s="24" t="s">
        <v>12</v>
      </c>
      <c r="E5" s="21"/>
      <c r="F5" s="21"/>
      <c r="G5" s="21"/>
      <c r="H5" s="21"/>
      <c r="I5" s="21"/>
      <c r="J5" s="21"/>
      <c r="K5" s="305" t="s">
        <v>13</v>
      </c>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21"/>
      <c r="AQ5" s="21"/>
      <c r="AR5" s="19"/>
      <c r="BS5" s="16" t="s">
        <v>6</v>
      </c>
    </row>
    <row r="6" spans="1:74" ht="36.950000000000003" customHeight="1">
      <c r="B6" s="20"/>
      <c r="C6" s="21"/>
      <c r="D6" s="26" t="s">
        <v>14</v>
      </c>
      <c r="E6" s="21"/>
      <c r="F6" s="21"/>
      <c r="G6" s="21"/>
      <c r="H6" s="21"/>
      <c r="I6" s="21"/>
      <c r="J6" s="21"/>
      <c r="K6" s="307" t="s">
        <v>15</v>
      </c>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21"/>
      <c r="AQ6" s="21"/>
      <c r="AR6" s="19"/>
      <c r="BS6" s="16" t="s">
        <v>6</v>
      </c>
    </row>
    <row r="7" spans="1:74" ht="12" customHeight="1">
      <c r="B7" s="20"/>
      <c r="C7" s="21"/>
      <c r="D7" s="27" t="s">
        <v>16</v>
      </c>
      <c r="E7" s="21"/>
      <c r="F7" s="21"/>
      <c r="G7" s="21"/>
      <c r="H7" s="21"/>
      <c r="I7" s="21"/>
      <c r="J7" s="21"/>
      <c r="K7" s="25" t="s">
        <v>17</v>
      </c>
      <c r="L7" s="21"/>
      <c r="M7" s="21"/>
      <c r="N7" s="21"/>
      <c r="O7" s="21"/>
      <c r="P7" s="21"/>
      <c r="Q7" s="21"/>
      <c r="R7" s="21"/>
      <c r="S7" s="21"/>
      <c r="T7" s="21"/>
      <c r="U7" s="21"/>
      <c r="V7" s="21"/>
      <c r="W7" s="21"/>
      <c r="X7" s="21"/>
      <c r="Y7" s="21"/>
      <c r="Z7" s="21"/>
      <c r="AA7" s="21"/>
      <c r="AB7" s="21"/>
      <c r="AC7" s="21"/>
      <c r="AD7" s="21"/>
      <c r="AE7" s="21"/>
      <c r="AF7" s="21"/>
      <c r="AG7" s="21"/>
      <c r="AH7" s="21"/>
      <c r="AI7" s="21"/>
      <c r="AJ7" s="21"/>
      <c r="AK7" s="27" t="s">
        <v>18</v>
      </c>
      <c r="AL7" s="21"/>
      <c r="AM7" s="21"/>
      <c r="AN7" s="25" t="s">
        <v>17</v>
      </c>
      <c r="AO7" s="21"/>
      <c r="AP7" s="21"/>
      <c r="AQ7" s="21"/>
      <c r="AR7" s="19"/>
      <c r="BS7" s="16" t="s">
        <v>6</v>
      </c>
    </row>
    <row r="8" spans="1:74" ht="12" customHeight="1">
      <c r="B8" s="20"/>
      <c r="C8" s="21"/>
      <c r="D8" s="27" t="s">
        <v>19</v>
      </c>
      <c r="E8" s="21"/>
      <c r="F8" s="21"/>
      <c r="G8" s="21"/>
      <c r="H8" s="21"/>
      <c r="I8" s="21"/>
      <c r="J8" s="21"/>
      <c r="K8" s="25" t="s">
        <v>20</v>
      </c>
      <c r="L8" s="21"/>
      <c r="M8" s="21"/>
      <c r="N8" s="21"/>
      <c r="O8" s="21"/>
      <c r="P8" s="21"/>
      <c r="Q8" s="21"/>
      <c r="R8" s="21"/>
      <c r="S8" s="21"/>
      <c r="T8" s="21"/>
      <c r="U8" s="21"/>
      <c r="V8" s="21"/>
      <c r="W8" s="21"/>
      <c r="X8" s="21"/>
      <c r="Y8" s="21"/>
      <c r="Z8" s="21"/>
      <c r="AA8" s="21"/>
      <c r="AB8" s="21"/>
      <c r="AC8" s="21"/>
      <c r="AD8" s="21"/>
      <c r="AE8" s="21"/>
      <c r="AF8" s="21"/>
      <c r="AG8" s="21"/>
      <c r="AH8" s="21"/>
      <c r="AI8" s="21"/>
      <c r="AJ8" s="21"/>
      <c r="AK8" s="27" t="s">
        <v>21</v>
      </c>
      <c r="AL8" s="21"/>
      <c r="AM8" s="21"/>
      <c r="AN8" s="25" t="s">
        <v>22</v>
      </c>
      <c r="AO8" s="21"/>
      <c r="AP8" s="21"/>
      <c r="AQ8" s="21"/>
      <c r="AR8" s="19"/>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S9" s="16" t="s">
        <v>6</v>
      </c>
    </row>
    <row r="10" spans="1:74" ht="12" customHeight="1">
      <c r="B10" s="20"/>
      <c r="C10" s="21"/>
      <c r="D10" s="27" t="s">
        <v>23</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7" t="s">
        <v>24</v>
      </c>
      <c r="AL10" s="21"/>
      <c r="AM10" s="21"/>
      <c r="AN10" s="25" t="s">
        <v>17</v>
      </c>
      <c r="AO10" s="21"/>
      <c r="AP10" s="21"/>
      <c r="AQ10" s="21"/>
      <c r="AR10" s="19"/>
      <c r="BS10" s="16" t="s">
        <v>6</v>
      </c>
    </row>
    <row r="11" spans="1:74" ht="18.399999999999999" customHeight="1">
      <c r="B11" s="20"/>
      <c r="C11" s="21"/>
      <c r="D11" s="21"/>
      <c r="E11" s="25" t="s">
        <v>25</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7" t="s">
        <v>26</v>
      </c>
      <c r="AL11" s="21"/>
      <c r="AM11" s="21"/>
      <c r="AN11" s="25" t="s">
        <v>17</v>
      </c>
      <c r="AO11" s="21"/>
      <c r="AP11" s="21"/>
      <c r="AQ11" s="21"/>
      <c r="AR11" s="19"/>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S12" s="16" t="s">
        <v>6</v>
      </c>
    </row>
    <row r="13" spans="1:74" ht="12" customHeight="1">
      <c r="B13" s="20"/>
      <c r="C13" s="21"/>
      <c r="D13" s="27"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7" t="s">
        <v>24</v>
      </c>
      <c r="AL13" s="21"/>
      <c r="AM13" s="21"/>
      <c r="AN13" s="25" t="s">
        <v>17</v>
      </c>
      <c r="AO13" s="21"/>
      <c r="AP13" s="21"/>
      <c r="AQ13" s="21"/>
      <c r="AR13" s="19"/>
      <c r="BS13" s="16" t="s">
        <v>6</v>
      </c>
    </row>
    <row r="14" spans="1:74" ht="11.25">
      <c r="B14" s="20"/>
      <c r="C14" s="21"/>
      <c r="D14" s="21"/>
      <c r="E14" s="25" t="s">
        <v>28</v>
      </c>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7" t="s">
        <v>26</v>
      </c>
      <c r="AL14" s="21"/>
      <c r="AM14" s="21"/>
      <c r="AN14" s="25" t="s">
        <v>17</v>
      </c>
      <c r="AO14" s="21"/>
      <c r="AP14" s="21"/>
      <c r="AQ14" s="21"/>
      <c r="AR14" s="19"/>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S15" s="16" t="s">
        <v>4</v>
      </c>
    </row>
    <row r="16" spans="1:74" ht="12" customHeight="1">
      <c r="B16" s="20"/>
      <c r="C16" s="21"/>
      <c r="D16" s="27"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7" t="s">
        <v>24</v>
      </c>
      <c r="AL16" s="21"/>
      <c r="AM16" s="21"/>
      <c r="AN16" s="25" t="s">
        <v>17</v>
      </c>
      <c r="AO16" s="21"/>
      <c r="AP16" s="21"/>
      <c r="AQ16" s="21"/>
      <c r="AR16" s="19"/>
      <c r="BS16" s="16" t="s">
        <v>4</v>
      </c>
    </row>
    <row r="17" spans="2:71" ht="18.399999999999999" customHeight="1">
      <c r="B17" s="20"/>
      <c r="C17" s="21"/>
      <c r="D17" s="21"/>
      <c r="E17" s="25" t="s">
        <v>30</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7" t="s">
        <v>26</v>
      </c>
      <c r="AL17" s="21"/>
      <c r="AM17" s="21"/>
      <c r="AN17" s="25" t="s">
        <v>17</v>
      </c>
      <c r="AO17" s="21"/>
      <c r="AP17" s="21"/>
      <c r="AQ17" s="21"/>
      <c r="AR17" s="19"/>
      <c r="BS17" s="16" t="s">
        <v>31</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S18" s="16" t="s">
        <v>6</v>
      </c>
    </row>
    <row r="19" spans="2:71" ht="12" customHeight="1">
      <c r="B19" s="20"/>
      <c r="C19" s="21"/>
      <c r="D19" s="27"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7" t="s">
        <v>24</v>
      </c>
      <c r="AL19" s="21"/>
      <c r="AM19" s="21"/>
      <c r="AN19" s="25" t="s">
        <v>17</v>
      </c>
      <c r="AO19" s="21"/>
      <c r="AP19" s="21"/>
      <c r="AQ19" s="21"/>
      <c r="AR19" s="19"/>
      <c r="BS19" s="16" t="s">
        <v>6</v>
      </c>
    </row>
    <row r="20" spans="2:71" ht="18.399999999999999" customHeight="1">
      <c r="B20" s="20"/>
      <c r="C20" s="21"/>
      <c r="D20" s="21"/>
      <c r="E20" s="25" t="s">
        <v>33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7" t="s">
        <v>26</v>
      </c>
      <c r="AL20" s="21"/>
      <c r="AM20" s="21"/>
      <c r="AN20" s="25" t="s">
        <v>17</v>
      </c>
      <c r="AO20" s="21"/>
      <c r="AP20" s="21"/>
      <c r="AQ20" s="21"/>
      <c r="AR20" s="19"/>
      <c r="BS20" s="16" t="s">
        <v>4</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row>
    <row r="22" spans="2:71" ht="12" customHeight="1">
      <c r="B22" s="20"/>
      <c r="C22" s="21"/>
      <c r="D22" s="27" t="s">
        <v>34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row>
    <row r="23" spans="2:71" ht="45" customHeight="1">
      <c r="B23" s="20"/>
      <c r="C23" s="21"/>
      <c r="D23" s="21"/>
      <c r="E23" s="309" t="s">
        <v>35</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21"/>
      <c r="AP23" s="21"/>
      <c r="AQ23" s="21"/>
      <c r="AR23" s="19"/>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row>
    <row r="25" spans="2:71" ht="6.95" customHeight="1">
      <c r="B25" s="20"/>
      <c r="C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1"/>
      <c r="AQ25" s="21"/>
      <c r="AR25" s="19"/>
    </row>
    <row r="26" spans="2:71" s="1" customFormat="1" ht="25.9" customHeight="1">
      <c r="B26" s="30"/>
      <c r="C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10">
        <f>ROUND(AG54,2)</f>
        <v>0</v>
      </c>
      <c r="AL26" s="311"/>
      <c r="AM26" s="311"/>
      <c r="AN26" s="311"/>
      <c r="AO26" s="311"/>
      <c r="AP26" s="31"/>
      <c r="AQ26" s="31"/>
      <c r="AR26" s="34"/>
    </row>
    <row r="27" spans="2:71" s="1" customFormat="1" ht="6.95" customHeight="1">
      <c r="B27" s="3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4"/>
    </row>
    <row r="28" spans="2:71" s="1" customFormat="1" ht="11.25">
      <c r="B28" s="30"/>
      <c r="C28" s="31"/>
      <c r="D28" s="31"/>
      <c r="E28" s="31"/>
      <c r="F28" s="31"/>
      <c r="G28" s="31"/>
      <c r="H28" s="31"/>
      <c r="I28" s="31"/>
      <c r="J28" s="31"/>
      <c r="K28" s="31"/>
      <c r="L28" s="312" t="s">
        <v>37</v>
      </c>
      <c r="M28" s="312"/>
      <c r="N28" s="312"/>
      <c r="O28" s="312"/>
      <c r="P28" s="312"/>
      <c r="Q28" s="31"/>
      <c r="R28" s="31"/>
      <c r="S28" s="31"/>
      <c r="T28" s="31"/>
      <c r="U28" s="31"/>
      <c r="V28" s="31"/>
      <c r="W28" s="312" t="s">
        <v>38</v>
      </c>
      <c r="X28" s="312"/>
      <c r="Y28" s="312"/>
      <c r="Z28" s="312"/>
      <c r="AA28" s="312"/>
      <c r="AB28" s="312"/>
      <c r="AC28" s="312"/>
      <c r="AD28" s="312"/>
      <c r="AE28" s="312"/>
      <c r="AF28" s="31"/>
      <c r="AG28" s="31"/>
      <c r="AH28" s="31"/>
      <c r="AI28" s="31"/>
      <c r="AJ28" s="31"/>
      <c r="AK28" s="312" t="s">
        <v>39</v>
      </c>
      <c r="AL28" s="312"/>
      <c r="AM28" s="312"/>
      <c r="AN28" s="312"/>
      <c r="AO28" s="312"/>
      <c r="AP28" s="31"/>
      <c r="AQ28" s="31"/>
      <c r="AR28" s="34"/>
    </row>
    <row r="29" spans="2:71" s="2" customFormat="1" ht="14.45" customHeight="1">
      <c r="B29" s="35"/>
      <c r="C29" s="36"/>
      <c r="D29" s="27" t="s">
        <v>40</v>
      </c>
      <c r="E29" s="36"/>
      <c r="F29" s="27" t="s">
        <v>41</v>
      </c>
      <c r="G29" s="36"/>
      <c r="H29" s="36"/>
      <c r="I29" s="36"/>
      <c r="J29" s="36"/>
      <c r="K29" s="36"/>
      <c r="L29" s="315">
        <v>0.21</v>
      </c>
      <c r="M29" s="314"/>
      <c r="N29" s="314"/>
      <c r="O29" s="314"/>
      <c r="P29" s="314"/>
      <c r="Q29" s="36"/>
      <c r="R29" s="36"/>
      <c r="S29" s="36"/>
      <c r="T29" s="36"/>
      <c r="U29" s="36"/>
      <c r="V29" s="36"/>
      <c r="W29" s="313">
        <f>ROUND(AZ54, 2)</f>
        <v>0</v>
      </c>
      <c r="X29" s="314"/>
      <c r="Y29" s="314"/>
      <c r="Z29" s="314"/>
      <c r="AA29" s="314"/>
      <c r="AB29" s="314"/>
      <c r="AC29" s="314"/>
      <c r="AD29" s="314"/>
      <c r="AE29" s="314"/>
      <c r="AF29" s="36"/>
      <c r="AG29" s="36"/>
      <c r="AH29" s="36"/>
      <c r="AI29" s="36"/>
      <c r="AJ29" s="36"/>
      <c r="AK29" s="313">
        <f>ROUND(AV54, 2)</f>
        <v>0</v>
      </c>
      <c r="AL29" s="314"/>
      <c r="AM29" s="314"/>
      <c r="AN29" s="314"/>
      <c r="AO29" s="314"/>
      <c r="AP29" s="36"/>
      <c r="AQ29" s="36"/>
      <c r="AR29" s="37"/>
    </row>
    <row r="30" spans="2:71" s="2" customFormat="1" ht="14.45" customHeight="1">
      <c r="B30" s="35"/>
      <c r="C30" s="36"/>
      <c r="D30" s="36"/>
      <c r="E30" s="36"/>
      <c r="F30" s="27" t="s">
        <v>42</v>
      </c>
      <c r="G30" s="36"/>
      <c r="H30" s="36"/>
      <c r="I30" s="36"/>
      <c r="J30" s="36"/>
      <c r="K30" s="36"/>
      <c r="L30" s="315">
        <v>0.15</v>
      </c>
      <c r="M30" s="314"/>
      <c r="N30" s="314"/>
      <c r="O30" s="314"/>
      <c r="P30" s="314"/>
      <c r="Q30" s="36"/>
      <c r="R30" s="36"/>
      <c r="S30" s="36"/>
      <c r="T30" s="36"/>
      <c r="U30" s="36"/>
      <c r="V30" s="36"/>
      <c r="W30" s="313">
        <f>ROUND(BA54, 2)</f>
        <v>0</v>
      </c>
      <c r="X30" s="314"/>
      <c r="Y30" s="314"/>
      <c r="Z30" s="314"/>
      <c r="AA30" s="314"/>
      <c r="AB30" s="314"/>
      <c r="AC30" s="314"/>
      <c r="AD30" s="314"/>
      <c r="AE30" s="314"/>
      <c r="AF30" s="36"/>
      <c r="AG30" s="36"/>
      <c r="AH30" s="36"/>
      <c r="AI30" s="36"/>
      <c r="AJ30" s="36"/>
      <c r="AK30" s="313">
        <f>ROUND(AW54, 2)</f>
        <v>0</v>
      </c>
      <c r="AL30" s="314"/>
      <c r="AM30" s="314"/>
      <c r="AN30" s="314"/>
      <c r="AO30" s="314"/>
      <c r="AP30" s="36"/>
      <c r="AQ30" s="36"/>
      <c r="AR30" s="37"/>
    </row>
    <row r="31" spans="2:71" s="2" customFormat="1" ht="14.45" hidden="1" customHeight="1">
      <c r="B31" s="35"/>
      <c r="C31" s="36"/>
      <c r="D31" s="36"/>
      <c r="E31" s="36"/>
      <c r="F31" s="27" t="s">
        <v>43</v>
      </c>
      <c r="G31" s="36"/>
      <c r="H31" s="36"/>
      <c r="I31" s="36"/>
      <c r="J31" s="36"/>
      <c r="K31" s="36"/>
      <c r="L31" s="315">
        <v>0.21</v>
      </c>
      <c r="M31" s="314"/>
      <c r="N31" s="314"/>
      <c r="O31" s="314"/>
      <c r="P31" s="314"/>
      <c r="Q31" s="36"/>
      <c r="R31" s="36"/>
      <c r="S31" s="36"/>
      <c r="T31" s="36"/>
      <c r="U31" s="36"/>
      <c r="V31" s="36"/>
      <c r="W31" s="313">
        <f>ROUND(BB54, 2)</f>
        <v>0</v>
      </c>
      <c r="X31" s="314"/>
      <c r="Y31" s="314"/>
      <c r="Z31" s="314"/>
      <c r="AA31" s="314"/>
      <c r="AB31" s="314"/>
      <c r="AC31" s="314"/>
      <c r="AD31" s="314"/>
      <c r="AE31" s="314"/>
      <c r="AF31" s="36"/>
      <c r="AG31" s="36"/>
      <c r="AH31" s="36"/>
      <c r="AI31" s="36"/>
      <c r="AJ31" s="36"/>
      <c r="AK31" s="313">
        <v>0</v>
      </c>
      <c r="AL31" s="314"/>
      <c r="AM31" s="314"/>
      <c r="AN31" s="314"/>
      <c r="AO31" s="314"/>
      <c r="AP31" s="36"/>
      <c r="AQ31" s="36"/>
      <c r="AR31" s="37"/>
    </row>
    <row r="32" spans="2:71" s="2" customFormat="1" ht="14.45" hidden="1" customHeight="1">
      <c r="B32" s="35"/>
      <c r="C32" s="36"/>
      <c r="D32" s="36"/>
      <c r="E32" s="36"/>
      <c r="F32" s="27" t="s">
        <v>44</v>
      </c>
      <c r="G32" s="36"/>
      <c r="H32" s="36"/>
      <c r="I32" s="36"/>
      <c r="J32" s="36"/>
      <c r="K32" s="36"/>
      <c r="L32" s="315">
        <v>0.15</v>
      </c>
      <c r="M32" s="314"/>
      <c r="N32" s="314"/>
      <c r="O32" s="314"/>
      <c r="P32" s="314"/>
      <c r="Q32" s="36"/>
      <c r="R32" s="36"/>
      <c r="S32" s="36"/>
      <c r="T32" s="36"/>
      <c r="U32" s="36"/>
      <c r="V32" s="36"/>
      <c r="W32" s="313">
        <f>ROUND(BC54, 2)</f>
        <v>0</v>
      </c>
      <c r="X32" s="314"/>
      <c r="Y32" s="314"/>
      <c r="Z32" s="314"/>
      <c r="AA32" s="314"/>
      <c r="AB32" s="314"/>
      <c r="AC32" s="314"/>
      <c r="AD32" s="314"/>
      <c r="AE32" s="314"/>
      <c r="AF32" s="36"/>
      <c r="AG32" s="36"/>
      <c r="AH32" s="36"/>
      <c r="AI32" s="36"/>
      <c r="AJ32" s="36"/>
      <c r="AK32" s="313">
        <v>0</v>
      </c>
      <c r="AL32" s="314"/>
      <c r="AM32" s="314"/>
      <c r="AN32" s="314"/>
      <c r="AO32" s="314"/>
      <c r="AP32" s="36"/>
      <c r="AQ32" s="36"/>
      <c r="AR32" s="37"/>
    </row>
    <row r="33" spans="2:44" s="2" customFormat="1" ht="14.45" hidden="1" customHeight="1">
      <c r="B33" s="35"/>
      <c r="C33" s="36"/>
      <c r="D33" s="36"/>
      <c r="E33" s="36"/>
      <c r="F33" s="27" t="s">
        <v>45</v>
      </c>
      <c r="G33" s="36"/>
      <c r="H33" s="36"/>
      <c r="I33" s="36"/>
      <c r="J33" s="36"/>
      <c r="K33" s="36"/>
      <c r="L33" s="315">
        <v>0</v>
      </c>
      <c r="M33" s="314"/>
      <c r="N33" s="314"/>
      <c r="O33" s="314"/>
      <c r="P33" s="314"/>
      <c r="Q33" s="36"/>
      <c r="R33" s="36"/>
      <c r="S33" s="36"/>
      <c r="T33" s="36"/>
      <c r="U33" s="36"/>
      <c r="V33" s="36"/>
      <c r="W33" s="313">
        <f>ROUND(BD54, 2)</f>
        <v>0</v>
      </c>
      <c r="X33" s="314"/>
      <c r="Y33" s="314"/>
      <c r="Z33" s="314"/>
      <c r="AA33" s="314"/>
      <c r="AB33" s="314"/>
      <c r="AC33" s="314"/>
      <c r="AD33" s="314"/>
      <c r="AE33" s="314"/>
      <c r="AF33" s="36"/>
      <c r="AG33" s="36"/>
      <c r="AH33" s="36"/>
      <c r="AI33" s="36"/>
      <c r="AJ33" s="36"/>
      <c r="AK33" s="313">
        <v>0</v>
      </c>
      <c r="AL33" s="314"/>
      <c r="AM33" s="314"/>
      <c r="AN33" s="314"/>
      <c r="AO33" s="314"/>
      <c r="AP33" s="36"/>
      <c r="AQ33" s="36"/>
      <c r="AR33" s="37"/>
    </row>
    <row r="34" spans="2:44" s="1" customFormat="1" ht="6.95" customHeight="1">
      <c r="B34" s="30"/>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4"/>
    </row>
    <row r="35" spans="2:44" s="1" customFormat="1" ht="25.9" customHeight="1">
      <c r="B35" s="30"/>
      <c r="C35" s="38"/>
      <c r="D35" s="39" t="s">
        <v>46</v>
      </c>
      <c r="E35" s="40"/>
      <c r="F35" s="40"/>
      <c r="G35" s="40"/>
      <c r="H35" s="40"/>
      <c r="I35" s="40"/>
      <c r="J35" s="40"/>
      <c r="K35" s="40"/>
      <c r="L35" s="40"/>
      <c r="M35" s="40"/>
      <c r="N35" s="40"/>
      <c r="O35" s="40"/>
      <c r="P35" s="40"/>
      <c r="Q35" s="40"/>
      <c r="R35" s="40"/>
      <c r="S35" s="40"/>
      <c r="T35" s="41" t="s">
        <v>47</v>
      </c>
      <c r="U35" s="40"/>
      <c r="V35" s="40"/>
      <c r="W35" s="40"/>
      <c r="X35" s="316" t="s">
        <v>48</v>
      </c>
      <c r="Y35" s="317"/>
      <c r="Z35" s="317"/>
      <c r="AA35" s="317"/>
      <c r="AB35" s="317"/>
      <c r="AC35" s="40"/>
      <c r="AD35" s="40"/>
      <c r="AE35" s="40"/>
      <c r="AF35" s="40"/>
      <c r="AG35" s="40"/>
      <c r="AH35" s="40"/>
      <c r="AI35" s="40"/>
      <c r="AJ35" s="40"/>
      <c r="AK35" s="318">
        <f>SUM(AK26:AK33)</f>
        <v>0</v>
      </c>
      <c r="AL35" s="317"/>
      <c r="AM35" s="317"/>
      <c r="AN35" s="317"/>
      <c r="AO35" s="319"/>
      <c r="AP35" s="38"/>
      <c r="AQ35" s="38"/>
      <c r="AR35" s="34"/>
    </row>
    <row r="36" spans="2:44" s="1" customFormat="1" ht="6.95" customHeight="1">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4"/>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4"/>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4"/>
    </row>
    <row r="42" spans="2:44" s="1" customFormat="1" ht="24.95" customHeight="1">
      <c r="B42" s="30"/>
      <c r="C42" s="22" t="s">
        <v>49</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4"/>
    </row>
    <row r="43" spans="2:44" s="1" customFormat="1" ht="6.95" customHeight="1">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4"/>
    </row>
    <row r="44" spans="2:44" s="1" customFormat="1" ht="12" customHeight="1">
      <c r="B44" s="30"/>
      <c r="C44" s="27" t="s">
        <v>12</v>
      </c>
      <c r="D44" s="31"/>
      <c r="E44" s="31"/>
      <c r="F44" s="31"/>
      <c r="G44" s="31"/>
      <c r="H44" s="31"/>
      <c r="I44" s="31"/>
      <c r="J44" s="31"/>
      <c r="K44" s="31"/>
      <c r="L44" s="31" t="str">
        <f>K5</f>
        <v>2018_01</v>
      </c>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4"/>
    </row>
    <row r="45" spans="2:44" s="3" customFormat="1" ht="36.950000000000003" customHeight="1">
      <c r="B45" s="46"/>
      <c r="C45" s="47" t="s">
        <v>14</v>
      </c>
      <c r="D45" s="48"/>
      <c r="E45" s="48"/>
      <c r="F45" s="48"/>
      <c r="G45" s="48"/>
      <c r="H45" s="48"/>
      <c r="I45" s="48"/>
      <c r="J45" s="48"/>
      <c r="K45" s="48"/>
      <c r="L45" s="285" t="str">
        <f>K6</f>
        <v>Komunitní centrum Kostelec nad Orlicí</v>
      </c>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48"/>
      <c r="AQ45" s="48"/>
      <c r="AR45" s="49"/>
    </row>
    <row r="46" spans="2:44" s="1" customFormat="1" ht="6.95" customHeight="1">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4"/>
    </row>
    <row r="47" spans="2:44" s="1" customFormat="1" ht="12" customHeight="1">
      <c r="B47" s="30"/>
      <c r="C47" s="27" t="s">
        <v>19</v>
      </c>
      <c r="D47" s="31"/>
      <c r="E47" s="31"/>
      <c r="F47" s="31"/>
      <c r="G47" s="31"/>
      <c r="H47" s="31"/>
      <c r="I47" s="31"/>
      <c r="J47" s="31"/>
      <c r="K47" s="31"/>
      <c r="L47" s="50" t="str">
        <f>IF(K8="","",K8)</f>
        <v>Kostelec nad Orlicí</v>
      </c>
      <c r="M47" s="31"/>
      <c r="N47" s="31"/>
      <c r="O47" s="31"/>
      <c r="P47" s="31"/>
      <c r="Q47" s="31"/>
      <c r="R47" s="31"/>
      <c r="S47" s="31"/>
      <c r="T47" s="31"/>
      <c r="U47" s="31"/>
      <c r="V47" s="31"/>
      <c r="W47" s="31"/>
      <c r="X47" s="31"/>
      <c r="Y47" s="31"/>
      <c r="Z47" s="31"/>
      <c r="AA47" s="31"/>
      <c r="AB47" s="31"/>
      <c r="AC47" s="31"/>
      <c r="AD47" s="31"/>
      <c r="AE47" s="31"/>
      <c r="AF47" s="31"/>
      <c r="AG47" s="31"/>
      <c r="AH47" s="31"/>
      <c r="AI47" s="27" t="s">
        <v>21</v>
      </c>
      <c r="AJ47" s="31"/>
      <c r="AK47" s="31"/>
      <c r="AL47" s="31"/>
      <c r="AM47" s="287" t="str">
        <f>IF(AN8= "","",AN8)</f>
        <v>21.1.2019</v>
      </c>
      <c r="AN47" s="287"/>
      <c r="AO47" s="31"/>
      <c r="AP47" s="31"/>
      <c r="AQ47" s="31"/>
      <c r="AR47" s="34"/>
    </row>
    <row r="48" spans="2:44" s="1" customFormat="1" ht="6.95" customHeight="1">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4"/>
    </row>
    <row r="49" spans="1:91" s="1" customFormat="1" ht="24.95" customHeight="1">
      <c r="B49" s="30"/>
      <c r="C49" s="27" t="s">
        <v>23</v>
      </c>
      <c r="D49" s="31"/>
      <c r="E49" s="31"/>
      <c r="F49" s="31"/>
      <c r="G49" s="31"/>
      <c r="H49" s="31"/>
      <c r="I49" s="31"/>
      <c r="J49" s="31"/>
      <c r="K49" s="31"/>
      <c r="L49" s="31" t="str">
        <f>IF(E11= "","",E11)</f>
        <v>Město Kostelec nad Orlicí</v>
      </c>
      <c r="M49" s="31"/>
      <c r="N49" s="31"/>
      <c r="O49" s="31"/>
      <c r="P49" s="31"/>
      <c r="Q49" s="31"/>
      <c r="R49" s="31"/>
      <c r="S49" s="31"/>
      <c r="T49" s="31"/>
      <c r="U49" s="31"/>
      <c r="V49" s="31"/>
      <c r="W49" s="31"/>
      <c r="X49" s="31"/>
      <c r="Y49" s="31"/>
      <c r="Z49" s="31"/>
      <c r="AA49" s="31"/>
      <c r="AB49" s="31"/>
      <c r="AC49" s="31"/>
      <c r="AD49" s="31"/>
      <c r="AE49" s="31"/>
      <c r="AF49" s="31"/>
      <c r="AG49" s="31"/>
      <c r="AH49" s="31"/>
      <c r="AI49" s="27" t="s">
        <v>29</v>
      </c>
      <c r="AJ49" s="31"/>
      <c r="AK49" s="31"/>
      <c r="AL49" s="31"/>
      <c r="AM49" s="288" t="str">
        <f>IF(E17="","",E17)</f>
        <v>BŘEZINA &amp; BARTOŇ, s.r.o., Třebechovice pod Orebem</v>
      </c>
      <c r="AN49" s="289"/>
      <c r="AO49" s="289"/>
      <c r="AP49" s="289"/>
      <c r="AQ49" s="31"/>
      <c r="AR49" s="34"/>
      <c r="AS49" s="290" t="s">
        <v>50</v>
      </c>
      <c r="AT49" s="291"/>
      <c r="AU49" s="52"/>
      <c r="AV49" s="52"/>
      <c r="AW49" s="52"/>
      <c r="AX49" s="52"/>
      <c r="AY49" s="52"/>
      <c r="AZ49" s="52"/>
      <c r="BA49" s="52"/>
      <c r="BB49" s="52"/>
      <c r="BC49" s="52"/>
      <c r="BD49" s="53"/>
    </row>
    <row r="50" spans="1:91" s="1" customFormat="1" ht="13.7" customHeight="1">
      <c r="B50" s="30"/>
      <c r="C50" s="27" t="s">
        <v>27</v>
      </c>
      <c r="D50" s="31"/>
      <c r="E50" s="31"/>
      <c r="F50" s="31"/>
      <c r="G50" s="31"/>
      <c r="H50" s="31"/>
      <c r="I50" s="31"/>
      <c r="J50" s="31"/>
      <c r="K50" s="31"/>
      <c r="L50" s="31" t="str">
        <f>IF(E14="","",E14)</f>
        <v>MARHOLD a.s., Pardubice</v>
      </c>
      <c r="M50" s="31"/>
      <c r="N50" s="31"/>
      <c r="O50" s="31"/>
      <c r="P50" s="31"/>
      <c r="Q50" s="31"/>
      <c r="R50" s="31"/>
      <c r="S50" s="31"/>
      <c r="T50" s="31"/>
      <c r="U50" s="31"/>
      <c r="V50" s="31"/>
      <c r="W50" s="31"/>
      <c r="X50" s="31"/>
      <c r="Y50" s="31"/>
      <c r="Z50" s="31"/>
      <c r="AA50" s="31"/>
      <c r="AB50" s="31"/>
      <c r="AC50" s="31"/>
      <c r="AD50" s="31"/>
      <c r="AE50" s="31"/>
      <c r="AF50" s="31"/>
      <c r="AG50" s="31"/>
      <c r="AH50" s="31"/>
      <c r="AI50" s="27" t="s">
        <v>32</v>
      </c>
      <c r="AJ50" s="31"/>
      <c r="AK50" s="31"/>
      <c r="AL50" s="31"/>
      <c r="AM50" s="288" t="str">
        <f>IF(E20="","",E20)</f>
        <v>Ing.Petr Vašek</v>
      </c>
      <c r="AN50" s="289"/>
      <c r="AO50" s="289"/>
      <c r="AP50" s="289"/>
      <c r="AQ50" s="31"/>
      <c r="AR50" s="34"/>
      <c r="AS50" s="292"/>
      <c r="AT50" s="293"/>
      <c r="AU50" s="54"/>
      <c r="AV50" s="54"/>
      <c r="AW50" s="54"/>
      <c r="AX50" s="54"/>
      <c r="AY50" s="54"/>
      <c r="AZ50" s="54"/>
      <c r="BA50" s="54"/>
      <c r="BB50" s="54"/>
      <c r="BC50" s="54"/>
      <c r="BD50" s="55"/>
    </row>
    <row r="51" spans="1:91" s="1" customFormat="1" ht="10.9" customHeight="1">
      <c r="B51" s="30"/>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4"/>
      <c r="AS51" s="294"/>
      <c r="AT51" s="295"/>
      <c r="AU51" s="57"/>
      <c r="AV51" s="57"/>
      <c r="AW51" s="57"/>
      <c r="AX51" s="57"/>
      <c r="AY51" s="57"/>
      <c r="AZ51" s="57"/>
      <c r="BA51" s="57"/>
      <c r="BB51" s="57"/>
      <c r="BC51" s="57"/>
      <c r="BD51" s="58"/>
    </row>
    <row r="52" spans="1:91" s="1" customFormat="1" ht="29.25" customHeight="1">
      <c r="B52" s="30"/>
      <c r="C52" s="296" t="s">
        <v>51</v>
      </c>
      <c r="D52" s="297"/>
      <c r="E52" s="297"/>
      <c r="F52" s="297"/>
      <c r="G52" s="297"/>
      <c r="H52" s="59"/>
      <c r="I52" s="298" t="s">
        <v>52</v>
      </c>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9" t="s">
        <v>53</v>
      </c>
      <c r="AH52" s="297"/>
      <c r="AI52" s="297"/>
      <c r="AJ52" s="297"/>
      <c r="AK52" s="297"/>
      <c r="AL52" s="297"/>
      <c r="AM52" s="297"/>
      <c r="AN52" s="298" t="s">
        <v>54</v>
      </c>
      <c r="AO52" s="297"/>
      <c r="AP52" s="297"/>
      <c r="AQ52" s="60" t="s">
        <v>55</v>
      </c>
      <c r="AR52" s="34"/>
      <c r="AS52" s="61" t="s">
        <v>56</v>
      </c>
      <c r="AT52" s="62" t="s">
        <v>57</v>
      </c>
      <c r="AU52" s="62" t="s">
        <v>58</v>
      </c>
      <c r="AV52" s="62" t="s">
        <v>59</v>
      </c>
      <c r="AW52" s="62" t="s">
        <v>60</v>
      </c>
      <c r="AX52" s="62" t="s">
        <v>61</v>
      </c>
      <c r="AY52" s="62" t="s">
        <v>62</v>
      </c>
      <c r="AZ52" s="62" t="s">
        <v>63</v>
      </c>
      <c r="BA52" s="62" t="s">
        <v>64</v>
      </c>
      <c r="BB52" s="62" t="s">
        <v>65</v>
      </c>
      <c r="BC52" s="62" t="s">
        <v>66</v>
      </c>
      <c r="BD52" s="63" t="s">
        <v>67</v>
      </c>
    </row>
    <row r="53" spans="1:91" s="1" customFormat="1" ht="10.9" customHeight="1">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4"/>
      <c r="AS53" s="64"/>
      <c r="AT53" s="65"/>
      <c r="AU53" s="65"/>
      <c r="AV53" s="65"/>
      <c r="AW53" s="65"/>
      <c r="AX53" s="65"/>
      <c r="AY53" s="65"/>
      <c r="AZ53" s="65"/>
      <c r="BA53" s="65"/>
      <c r="BB53" s="65"/>
      <c r="BC53" s="65"/>
      <c r="BD53" s="66"/>
    </row>
    <row r="54" spans="1:91" s="4" customFormat="1" ht="32.450000000000003" customHeight="1">
      <c r="B54" s="67"/>
      <c r="C54" s="68" t="s">
        <v>68</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303">
        <f>ROUND(AG55,2)</f>
        <v>0</v>
      </c>
      <c r="AH54" s="303"/>
      <c r="AI54" s="303"/>
      <c r="AJ54" s="303"/>
      <c r="AK54" s="303"/>
      <c r="AL54" s="303"/>
      <c r="AM54" s="303"/>
      <c r="AN54" s="304">
        <f>SUM(AG54,AT54)</f>
        <v>0</v>
      </c>
      <c r="AO54" s="304"/>
      <c r="AP54" s="304"/>
      <c r="AQ54" s="71" t="s">
        <v>17</v>
      </c>
      <c r="AR54" s="72"/>
      <c r="AS54" s="73">
        <f>ROUND(AS55,2)</f>
        <v>0</v>
      </c>
      <c r="AT54" s="74">
        <f>ROUND(SUM(AV54:AW54),2)</f>
        <v>0</v>
      </c>
      <c r="AU54" s="75">
        <f>ROUND(AU55,5)</f>
        <v>396.86754000000002</v>
      </c>
      <c r="AV54" s="74">
        <f>ROUND(AZ54*L29,2)</f>
        <v>0</v>
      </c>
      <c r="AW54" s="74">
        <f>ROUND(BA54*L30,2)</f>
        <v>0</v>
      </c>
      <c r="AX54" s="74">
        <f>ROUND(BB54*L29,2)</f>
        <v>0</v>
      </c>
      <c r="AY54" s="74">
        <f>ROUND(BC54*L30,2)</f>
        <v>0</v>
      </c>
      <c r="AZ54" s="74">
        <f>ROUND(AZ55,2)</f>
        <v>0</v>
      </c>
      <c r="BA54" s="74">
        <f>ROUND(BA55,2)</f>
        <v>0</v>
      </c>
      <c r="BB54" s="74">
        <f>ROUND(BB55,2)</f>
        <v>0</v>
      </c>
      <c r="BC54" s="74">
        <f>ROUND(BC55,2)</f>
        <v>0</v>
      </c>
      <c r="BD54" s="76">
        <f>ROUND(BD55,2)</f>
        <v>0</v>
      </c>
      <c r="BS54" s="77" t="s">
        <v>69</v>
      </c>
      <c r="BT54" s="77" t="s">
        <v>70</v>
      </c>
      <c r="BU54" s="78" t="s">
        <v>71</v>
      </c>
      <c r="BV54" s="77" t="s">
        <v>72</v>
      </c>
      <c r="BW54" s="77" t="s">
        <v>5</v>
      </c>
      <c r="BX54" s="77" t="s">
        <v>73</v>
      </c>
      <c r="CL54" s="77" t="s">
        <v>17</v>
      </c>
    </row>
    <row r="55" spans="1:91" s="5" customFormat="1" ht="27" customHeight="1">
      <c r="A55" s="79" t="s">
        <v>74</v>
      </c>
      <c r="B55" s="80"/>
      <c r="C55" s="81"/>
      <c r="D55" s="302" t="s">
        <v>75</v>
      </c>
      <c r="E55" s="302"/>
      <c r="F55" s="302"/>
      <c r="G55" s="302"/>
      <c r="H55" s="302"/>
      <c r="I55" s="82"/>
      <c r="J55" s="302" t="s">
        <v>76</v>
      </c>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0">
        <f>'Změnový list_3 - Nulový z...'!J30</f>
        <v>0</v>
      </c>
      <c r="AH55" s="301"/>
      <c r="AI55" s="301"/>
      <c r="AJ55" s="301"/>
      <c r="AK55" s="301"/>
      <c r="AL55" s="301"/>
      <c r="AM55" s="301"/>
      <c r="AN55" s="300">
        <f>SUM(AG55,AT55)</f>
        <v>0</v>
      </c>
      <c r="AO55" s="301"/>
      <c r="AP55" s="301"/>
      <c r="AQ55" s="83" t="s">
        <v>77</v>
      </c>
      <c r="AR55" s="84"/>
      <c r="AS55" s="85">
        <v>0</v>
      </c>
      <c r="AT55" s="86">
        <f>ROUND(SUM(AV55:AW55),2)</f>
        <v>0</v>
      </c>
      <c r="AU55" s="87">
        <f>'Změnový list_3 - Nulový z...'!P97</f>
        <v>396.86754099999996</v>
      </c>
      <c r="AV55" s="86">
        <f>'Změnový list_3 - Nulový z...'!J33</f>
        <v>0</v>
      </c>
      <c r="AW55" s="86">
        <f>'Změnový list_3 - Nulový z...'!J34</f>
        <v>0</v>
      </c>
      <c r="AX55" s="86">
        <f>'Změnový list_3 - Nulový z...'!J35</f>
        <v>0</v>
      </c>
      <c r="AY55" s="86">
        <f>'Změnový list_3 - Nulový z...'!J36</f>
        <v>0</v>
      </c>
      <c r="AZ55" s="86">
        <f>'Změnový list_3 - Nulový z...'!F33</f>
        <v>0</v>
      </c>
      <c r="BA55" s="86">
        <f>'Změnový list_3 - Nulový z...'!F34</f>
        <v>0</v>
      </c>
      <c r="BB55" s="86">
        <f>'Změnový list_3 - Nulový z...'!F35</f>
        <v>0</v>
      </c>
      <c r="BC55" s="86">
        <f>'Změnový list_3 - Nulový z...'!F36</f>
        <v>0</v>
      </c>
      <c r="BD55" s="88">
        <f>'Změnový list_3 - Nulový z...'!F37</f>
        <v>0</v>
      </c>
      <c r="BT55" s="89" t="s">
        <v>78</v>
      </c>
      <c r="BV55" s="89" t="s">
        <v>72</v>
      </c>
      <c r="BW55" s="89" t="s">
        <v>79</v>
      </c>
      <c r="BX55" s="89" t="s">
        <v>5</v>
      </c>
      <c r="CL55" s="89" t="s">
        <v>17</v>
      </c>
      <c r="CM55" s="89" t="s">
        <v>80</v>
      </c>
    </row>
    <row r="56" spans="1:91" s="1" customFormat="1" ht="30" customHeight="1">
      <c r="B56" s="30"/>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4"/>
    </row>
    <row r="57" spans="1:91" s="1" customFormat="1" ht="6.95" customHeight="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34"/>
    </row>
  </sheetData>
  <sheetProtection algorithmName="SHA-512" hashValue="0lFWkoSLI651JXhgapnIMn/z9BH2zMIueXFUVNDbrXTWj5NMoX32LpTi1EGnQQ1ZlL/IVtg0IS6GafR/Ian1vw==" saltValue="cTX+V/rT9Na46XHHpIFpG/VhjhEagtz7KYhTSRRBWwzvRfSlok59FX2MooWdSBLPD+jYKeW6+e1ktfBShcL9gg==" spinCount="100000" sheet="1" objects="1" scenarios="1" formatColumns="0" formatRows="0"/>
  <mergeCells count="40">
    <mergeCell ref="X35:AB35"/>
    <mergeCell ref="AK35:AO35"/>
    <mergeCell ref="AK33:AO33"/>
    <mergeCell ref="L33:P33"/>
    <mergeCell ref="W29:AE29"/>
    <mergeCell ref="W32:AE32"/>
    <mergeCell ref="W30:AE30"/>
    <mergeCell ref="W31:AE31"/>
    <mergeCell ref="W33:AE33"/>
    <mergeCell ref="AK30:AO30"/>
    <mergeCell ref="L30:P30"/>
    <mergeCell ref="AK31:AO31"/>
    <mergeCell ref="L31:P31"/>
    <mergeCell ref="AK32:AO32"/>
    <mergeCell ref="L32:P32"/>
    <mergeCell ref="L28:P28"/>
    <mergeCell ref="W28:AE28"/>
    <mergeCell ref="AK28:AO28"/>
    <mergeCell ref="AK29:AO29"/>
    <mergeCell ref="L29:P29"/>
    <mergeCell ref="K5:AO5"/>
    <mergeCell ref="K6:AO6"/>
    <mergeCell ref="AR2:BE2"/>
    <mergeCell ref="E23:AN23"/>
    <mergeCell ref="AK26:AO26"/>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s>
  <hyperlinks>
    <hyperlink ref="A55" location="'Změnový list_3 - Nulový z...'!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283"/>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ht="11.25">
      <c r="A1" s="21"/>
    </row>
    <row r="2" spans="1:46" ht="36.950000000000003" customHeight="1">
      <c r="L2" s="308"/>
      <c r="M2" s="308"/>
      <c r="N2" s="308"/>
      <c r="O2" s="308"/>
      <c r="P2" s="308"/>
      <c r="Q2" s="308"/>
      <c r="R2" s="308"/>
      <c r="S2" s="308"/>
      <c r="T2" s="308"/>
      <c r="U2" s="308"/>
      <c r="V2" s="308"/>
      <c r="AT2" s="16" t="s">
        <v>79</v>
      </c>
    </row>
    <row r="3" spans="1:46" ht="6.95" customHeight="1">
      <c r="B3" s="90"/>
      <c r="C3" s="91"/>
      <c r="D3" s="91"/>
      <c r="E3" s="91"/>
      <c r="F3" s="91"/>
      <c r="G3" s="91"/>
      <c r="H3" s="91"/>
      <c r="I3" s="91"/>
      <c r="J3" s="91"/>
      <c r="K3" s="91"/>
      <c r="L3" s="19"/>
      <c r="AT3" s="16" t="s">
        <v>80</v>
      </c>
    </row>
    <row r="4" spans="1:46" ht="24.95" customHeight="1">
      <c r="B4" s="19"/>
      <c r="D4" s="92" t="s">
        <v>81</v>
      </c>
      <c r="L4" s="19"/>
      <c r="M4" s="23" t="s">
        <v>10</v>
      </c>
      <c r="AT4" s="16" t="s">
        <v>4</v>
      </c>
    </row>
    <row r="5" spans="1:46" ht="6.95" customHeight="1">
      <c r="B5" s="19"/>
      <c r="L5" s="19"/>
    </row>
    <row r="6" spans="1:46" ht="12" customHeight="1">
      <c r="B6" s="19"/>
      <c r="D6" s="93" t="s">
        <v>14</v>
      </c>
      <c r="L6" s="19"/>
    </row>
    <row r="7" spans="1:46" ht="16.5" customHeight="1">
      <c r="B7" s="19"/>
      <c r="E7" s="320" t="str">
        <f>'Rekapitulace stavby'!K6</f>
        <v>Komunitní centrum Kostelec nad Orlicí</v>
      </c>
      <c r="F7" s="321"/>
      <c r="G7" s="321"/>
      <c r="H7" s="321"/>
      <c r="L7" s="19"/>
    </row>
    <row r="8" spans="1:46" s="1" customFormat="1" ht="12" customHeight="1">
      <c r="B8" s="34"/>
      <c r="D8" s="93" t="s">
        <v>82</v>
      </c>
      <c r="L8" s="34"/>
    </row>
    <row r="9" spans="1:46" s="1" customFormat="1" ht="36.950000000000003" customHeight="1">
      <c r="B9" s="34"/>
      <c r="E9" s="322" t="s">
        <v>76</v>
      </c>
      <c r="F9" s="323"/>
      <c r="G9" s="323"/>
      <c r="H9" s="323"/>
      <c r="L9" s="34"/>
    </row>
    <row r="10" spans="1:46" s="1" customFormat="1" ht="11.25">
      <c r="B10" s="34"/>
      <c r="L10" s="34"/>
    </row>
    <row r="11" spans="1:46" s="1" customFormat="1" ht="12" customHeight="1">
      <c r="B11" s="34"/>
      <c r="D11" s="93" t="s">
        <v>16</v>
      </c>
      <c r="F11" s="16" t="s">
        <v>17</v>
      </c>
      <c r="I11" s="93" t="s">
        <v>18</v>
      </c>
      <c r="J11" s="16" t="s">
        <v>17</v>
      </c>
      <c r="L11" s="34"/>
    </row>
    <row r="12" spans="1:46" s="1" customFormat="1" ht="12" customHeight="1">
      <c r="B12" s="34"/>
      <c r="D12" s="93" t="s">
        <v>19</v>
      </c>
      <c r="F12" s="16" t="s">
        <v>20</v>
      </c>
      <c r="I12" s="93" t="s">
        <v>21</v>
      </c>
      <c r="J12" s="94" t="str">
        <f>'Rekapitulace stavby'!AN8</f>
        <v>21.1.2019</v>
      </c>
      <c r="L12" s="34"/>
    </row>
    <row r="13" spans="1:46" s="1" customFormat="1" ht="10.9" customHeight="1">
      <c r="B13" s="34"/>
      <c r="L13" s="34"/>
    </row>
    <row r="14" spans="1:46" s="1" customFormat="1" ht="12" customHeight="1">
      <c r="B14" s="34"/>
      <c r="D14" s="93" t="s">
        <v>23</v>
      </c>
      <c r="I14" s="93" t="s">
        <v>24</v>
      </c>
      <c r="J14" s="16" t="s">
        <v>17</v>
      </c>
      <c r="L14" s="34"/>
    </row>
    <row r="15" spans="1:46" s="1" customFormat="1" ht="18" customHeight="1">
      <c r="B15" s="34"/>
      <c r="E15" s="16" t="s">
        <v>25</v>
      </c>
      <c r="I15" s="93" t="s">
        <v>26</v>
      </c>
      <c r="J15" s="16" t="s">
        <v>17</v>
      </c>
      <c r="L15" s="34"/>
    </row>
    <row r="16" spans="1:46" s="1" customFormat="1" ht="6.95" customHeight="1">
      <c r="B16" s="34"/>
      <c r="L16" s="34"/>
    </row>
    <row r="17" spans="2:12" s="1" customFormat="1" ht="12" customHeight="1">
      <c r="B17" s="34"/>
      <c r="D17" s="93" t="s">
        <v>27</v>
      </c>
      <c r="I17" s="93" t="s">
        <v>24</v>
      </c>
      <c r="J17" s="16" t="s">
        <v>17</v>
      </c>
      <c r="L17" s="34"/>
    </row>
    <row r="18" spans="2:12" s="1" customFormat="1" ht="18" customHeight="1">
      <c r="B18" s="34"/>
      <c r="E18" s="16" t="s">
        <v>28</v>
      </c>
      <c r="I18" s="93" t="s">
        <v>26</v>
      </c>
      <c r="J18" s="16" t="s">
        <v>17</v>
      </c>
      <c r="L18" s="34"/>
    </row>
    <row r="19" spans="2:12" s="1" customFormat="1" ht="6.95" customHeight="1">
      <c r="B19" s="34"/>
      <c r="L19" s="34"/>
    </row>
    <row r="20" spans="2:12" s="1" customFormat="1" ht="12" customHeight="1">
      <c r="B20" s="34"/>
      <c r="D20" s="93" t="s">
        <v>29</v>
      </c>
      <c r="I20" s="93" t="s">
        <v>24</v>
      </c>
      <c r="J20" s="16" t="s">
        <v>17</v>
      </c>
      <c r="L20" s="34"/>
    </row>
    <row r="21" spans="2:12" s="1" customFormat="1" ht="18" customHeight="1">
      <c r="B21" s="34"/>
      <c r="E21" s="16" t="s">
        <v>30</v>
      </c>
      <c r="I21" s="93" t="s">
        <v>26</v>
      </c>
      <c r="J21" s="16" t="s">
        <v>17</v>
      </c>
      <c r="L21" s="34"/>
    </row>
    <row r="22" spans="2:12" s="1" customFormat="1" ht="6.95" customHeight="1">
      <c r="B22" s="34"/>
      <c r="L22" s="34"/>
    </row>
    <row r="23" spans="2:12" s="1" customFormat="1" ht="12" customHeight="1">
      <c r="B23" s="34"/>
      <c r="D23" s="93" t="s">
        <v>32</v>
      </c>
      <c r="I23" s="93" t="s">
        <v>24</v>
      </c>
      <c r="J23" s="16" t="s">
        <v>17</v>
      </c>
      <c r="L23" s="34"/>
    </row>
    <row r="24" spans="2:12" s="1" customFormat="1" ht="18" customHeight="1">
      <c r="B24" s="34"/>
      <c r="E24" s="16" t="s">
        <v>33</v>
      </c>
      <c r="I24" s="93" t="s">
        <v>26</v>
      </c>
      <c r="J24" s="16" t="s">
        <v>17</v>
      </c>
      <c r="L24" s="34"/>
    </row>
    <row r="25" spans="2:12" s="1" customFormat="1" ht="6.95" customHeight="1">
      <c r="B25" s="34"/>
      <c r="L25" s="34"/>
    </row>
    <row r="26" spans="2:12" s="1" customFormat="1" ht="12" customHeight="1">
      <c r="B26" s="34"/>
      <c r="D26" s="93" t="s">
        <v>34</v>
      </c>
      <c r="L26" s="34"/>
    </row>
    <row r="27" spans="2:12" s="6" customFormat="1" ht="16.5" customHeight="1">
      <c r="B27" s="95"/>
      <c r="E27" s="324" t="s">
        <v>17</v>
      </c>
      <c r="F27" s="324"/>
      <c r="G27" s="324"/>
      <c r="H27" s="324"/>
      <c r="L27" s="95"/>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6" t="s">
        <v>36</v>
      </c>
      <c r="J30" s="97">
        <f>ROUND(J97, 2)</f>
        <v>0</v>
      </c>
      <c r="L30" s="34"/>
    </row>
    <row r="31" spans="2:12" s="1" customFormat="1" ht="6.95" customHeight="1">
      <c r="B31" s="34"/>
      <c r="D31" s="52"/>
      <c r="E31" s="52"/>
      <c r="F31" s="52"/>
      <c r="G31" s="52"/>
      <c r="H31" s="52"/>
      <c r="I31" s="52"/>
      <c r="J31" s="52"/>
      <c r="K31" s="52"/>
      <c r="L31" s="34"/>
    </row>
    <row r="32" spans="2:12" s="1" customFormat="1" ht="14.45" customHeight="1">
      <c r="B32" s="34"/>
      <c r="F32" s="98" t="s">
        <v>38</v>
      </c>
      <c r="I32" s="98" t="s">
        <v>37</v>
      </c>
      <c r="J32" s="98" t="s">
        <v>39</v>
      </c>
      <c r="L32" s="34"/>
    </row>
    <row r="33" spans="2:12" s="1" customFormat="1" ht="14.45" customHeight="1">
      <c r="B33" s="34"/>
      <c r="D33" s="93" t="s">
        <v>40</v>
      </c>
      <c r="E33" s="93" t="s">
        <v>41</v>
      </c>
      <c r="F33" s="99">
        <f>ROUND((SUM(BE97:BE282)),  2)</f>
        <v>0</v>
      </c>
      <c r="I33" s="100">
        <v>0.21</v>
      </c>
      <c r="J33" s="99">
        <f>ROUND(((SUM(BE97:BE282))*I33),  2)</f>
        <v>0</v>
      </c>
      <c r="L33" s="34"/>
    </row>
    <row r="34" spans="2:12" s="1" customFormat="1" ht="14.45" customHeight="1">
      <c r="B34" s="34"/>
      <c r="E34" s="93" t="s">
        <v>42</v>
      </c>
      <c r="F34" s="99">
        <f>ROUND((SUM(BF97:BF282)),  2)</f>
        <v>0</v>
      </c>
      <c r="I34" s="100">
        <v>0.15</v>
      </c>
      <c r="J34" s="99">
        <f>ROUND(((SUM(BF97:BF282))*I34),  2)</f>
        <v>0</v>
      </c>
      <c r="L34" s="34"/>
    </row>
    <row r="35" spans="2:12" s="1" customFormat="1" ht="14.45" hidden="1" customHeight="1">
      <c r="B35" s="34"/>
      <c r="E35" s="93" t="s">
        <v>43</v>
      </c>
      <c r="F35" s="99">
        <f>ROUND((SUM(BG97:BG282)),  2)</f>
        <v>0</v>
      </c>
      <c r="I35" s="100">
        <v>0.21</v>
      </c>
      <c r="J35" s="99">
        <f>0</f>
        <v>0</v>
      </c>
      <c r="L35" s="34"/>
    </row>
    <row r="36" spans="2:12" s="1" customFormat="1" ht="14.45" hidden="1" customHeight="1">
      <c r="B36" s="34"/>
      <c r="E36" s="93" t="s">
        <v>44</v>
      </c>
      <c r="F36" s="99">
        <f>ROUND((SUM(BH97:BH282)),  2)</f>
        <v>0</v>
      </c>
      <c r="I36" s="100">
        <v>0.15</v>
      </c>
      <c r="J36" s="99">
        <f>0</f>
        <v>0</v>
      </c>
      <c r="L36" s="34"/>
    </row>
    <row r="37" spans="2:12" s="1" customFormat="1" ht="14.45" hidden="1" customHeight="1">
      <c r="B37" s="34"/>
      <c r="E37" s="93" t="s">
        <v>45</v>
      </c>
      <c r="F37" s="99">
        <f>ROUND((SUM(BI97:BI282)),  2)</f>
        <v>0</v>
      </c>
      <c r="I37" s="100">
        <v>0</v>
      </c>
      <c r="J37" s="99">
        <f>0</f>
        <v>0</v>
      </c>
      <c r="L37" s="34"/>
    </row>
    <row r="38" spans="2:12" s="1" customFormat="1" ht="6.95" customHeight="1">
      <c r="B38" s="34"/>
      <c r="L38" s="34"/>
    </row>
    <row r="39" spans="2:12" s="1" customFormat="1" ht="25.35" customHeight="1">
      <c r="B39" s="34"/>
      <c r="C39" s="101"/>
      <c r="D39" s="102" t="s">
        <v>46</v>
      </c>
      <c r="E39" s="103"/>
      <c r="F39" s="103"/>
      <c r="G39" s="104" t="s">
        <v>47</v>
      </c>
      <c r="H39" s="105" t="s">
        <v>48</v>
      </c>
      <c r="I39" s="103"/>
      <c r="J39" s="106">
        <f>SUM(J30:J37)</f>
        <v>0</v>
      </c>
      <c r="K39" s="107"/>
      <c r="L39" s="34"/>
    </row>
    <row r="40" spans="2:12" s="1" customFormat="1" ht="14.45" customHeight="1">
      <c r="B40" s="108"/>
      <c r="C40" s="109"/>
      <c r="D40" s="109"/>
      <c r="E40" s="109"/>
      <c r="F40" s="109"/>
      <c r="G40" s="109"/>
      <c r="H40" s="109"/>
      <c r="I40" s="109"/>
      <c r="J40" s="109"/>
      <c r="K40" s="109"/>
      <c r="L40" s="34"/>
    </row>
    <row r="44" spans="2:12" s="1" customFormat="1" ht="6.95" customHeight="1">
      <c r="B44" s="110"/>
      <c r="C44" s="111"/>
      <c r="D44" s="111"/>
      <c r="E44" s="111"/>
      <c r="F44" s="111"/>
      <c r="G44" s="111"/>
      <c r="H44" s="111"/>
      <c r="I44" s="111"/>
      <c r="J44" s="111"/>
      <c r="K44" s="111"/>
      <c r="L44" s="34"/>
    </row>
    <row r="45" spans="2:12" s="1" customFormat="1" ht="24.95" customHeight="1">
      <c r="B45" s="30"/>
      <c r="C45" s="22" t="s">
        <v>83</v>
      </c>
      <c r="D45" s="31"/>
      <c r="E45" s="31"/>
      <c r="F45" s="31"/>
      <c r="G45" s="31"/>
      <c r="H45" s="31"/>
      <c r="I45" s="31"/>
      <c r="J45" s="31"/>
      <c r="K45" s="31"/>
      <c r="L45" s="34"/>
    </row>
    <row r="46" spans="2:12" s="1" customFormat="1" ht="6.95" customHeight="1">
      <c r="B46" s="30"/>
      <c r="C46" s="31"/>
      <c r="D46" s="31"/>
      <c r="E46" s="31"/>
      <c r="F46" s="31"/>
      <c r="G46" s="31"/>
      <c r="H46" s="31"/>
      <c r="I46" s="31"/>
      <c r="J46" s="31"/>
      <c r="K46" s="31"/>
      <c r="L46" s="34"/>
    </row>
    <row r="47" spans="2:12" s="1" customFormat="1" ht="12" customHeight="1">
      <c r="B47" s="30"/>
      <c r="C47" s="27" t="s">
        <v>14</v>
      </c>
      <c r="D47" s="31"/>
      <c r="E47" s="31"/>
      <c r="F47" s="31"/>
      <c r="G47" s="31"/>
      <c r="H47" s="31"/>
      <c r="I47" s="31"/>
      <c r="J47" s="31"/>
      <c r="K47" s="31"/>
      <c r="L47" s="34"/>
    </row>
    <row r="48" spans="2:12" s="1" customFormat="1" ht="16.5" customHeight="1">
      <c r="B48" s="30"/>
      <c r="C48" s="31"/>
      <c r="D48" s="31"/>
      <c r="E48" s="325" t="str">
        <f>E7</f>
        <v>Komunitní centrum Kostelec nad Orlicí</v>
      </c>
      <c r="F48" s="326"/>
      <c r="G48" s="326"/>
      <c r="H48" s="326"/>
      <c r="I48" s="31"/>
      <c r="J48" s="31"/>
      <c r="K48" s="31"/>
      <c r="L48" s="34"/>
    </row>
    <row r="49" spans="2:47" s="1" customFormat="1" ht="12" customHeight="1">
      <c r="B49" s="30"/>
      <c r="C49" s="27" t="s">
        <v>82</v>
      </c>
      <c r="D49" s="31"/>
      <c r="E49" s="31"/>
      <c r="F49" s="31"/>
      <c r="G49" s="31"/>
      <c r="H49" s="31"/>
      <c r="I49" s="31"/>
      <c r="J49" s="31"/>
      <c r="K49" s="31"/>
      <c r="L49" s="34"/>
    </row>
    <row r="50" spans="2:47" s="1" customFormat="1" ht="16.5" customHeight="1">
      <c r="B50" s="30"/>
      <c r="C50" s="31"/>
      <c r="D50" s="31"/>
      <c r="E50" s="285" t="str">
        <f>E9</f>
        <v>Nulový změnový list</v>
      </c>
      <c r="F50" s="289"/>
      <c r="G50" s="289"/>
      <c r="H50" s="289"/>
      <c r="I50" s="31"/>
      <c r="J50" s="31"/>
      <c r="K50" s="31"/>
      <c r="L50" s="34"/>
    </row>
    <row r="51" spans="2:47" s="1" customFormat="1" ht="6.95" customHeight="1">
      <c r="B51" s="30"/>
      <c r="C51" s="31"/>
      <c r="D51" s="31"/>
      <c r="E51" s="31"/>
      <c r="F51" s="31"/>
      <c r="G51" s="31"/>
      <c r="H51" s="31"/>
      <c r="I51" s="31"/>
      <c r="J51" s="31"/>
      <c r="K51" s="31"/>
      <c r="L51" s="34"/>
    </row>
    <row r="52" spans="2:47" s="1" customFormat="1" ht="12" customHeight="1">
      <c r="B52" s="30"/>
      <c r="C52" s="27" t="s">
        <v>19</v>
      </c>
      <c r="D52" s="31"/>
      <c r="E52" s="31"/>
      <c r="F52" s="25" t="str">
        <f>F12</f>
        <v>Kostelec nad Orlicí</v>
      </c>
      <c r="G52" s="31"/>
      <c r="H52" s="31"/>
      <c r="I52" s="27" t="s">
        <v>21</v>
      </c>
      <c r="J52" s="51" t="str">
        <f>IF(J12="","",J12)</f>
        <v>21.1.2019</v>
      </c>
      <c r="K52" s="31"/>
      <c r="L52" s="34"/>
    </row>
    <row r="53" spans="2:47" s="1" customFormat="1" ht="6.95" customHeight="1">
      <c r="B53" s="30"/>
      <c r="C53" s="31"/>
      <c r="D53" s="31"/>
      <c r="E53" s="31"/>
      <c r="F53" s="31"/>
      <c r="G53" s="31"/>
      <c r="H53" s="31"/>
      <c r="I53" s="31"/>
      <c r="J53" s="31"/>
      <c r="K53" s="31"/>
      <c r="L53" s="34"/>
    </row>
    <row r="54" spans="2:47" s="1" customFormat="1" ht="24.95" customHeight="1">
      <c r="B54" s="30"/>
      <c r="C54" s="27" t="s">
        <v>23</v>
      </c>
      <c r="D54" s="31"/>
      <c r="E54" s="31"/>
      <c r="F54" s="25" t="str">
        <f>E15</f>
        <v>Město Kostelec nad Orlicí</v>
      </c>
      <c r="G54" s="31"/>
      <c r="H54" s="31"/>
      <c r="I54" s="27" t="s">
        <v>29</v>
      </c>
      <c r="J54" s="28" t="str">
        <f>E21</f>
        <v>BŘEZINA &amp; BARTOŇ, s.r.o., Třebechovice pod Orebem</v>
      </c>
      <c r="K54" s="31"/>
      <c r="L54" s="34"/>
    </row>
    <row r="55" spans="2:47" s="1" customFormat="1" ht="13.7" customHeight="1">
      <c r="B55" s="30"/>
      <c r="C55" s="27" t="s">
        <v>27</v>
      </c>
      <c r="D55" s="31"/>
      <c r="E55" s="31"/>
      <c r="F55" s="25" t="str">
        <f>IF(E18="","",E18)</f>
        <v>MARHOLD a.s., Pardubice</v>
      </c>
      <c r="G55" s="31"/>
      <c r="H55" s="31"/>
      <c r="I55" s="27" t="s">
        <v>32</v>
      </c>
      <c r="J55" s="28" t="str">
        <f>E24</f>
        <v>Ing.Petr Vašek</v>
      </c>
      <c r="K55" s="31"/>
      <c r="L55" s="34"/>
    </row>
    <row r="56" spans="2:47" s="1" customFormat="1" ht="10.35" customHeight="1">
      <c r="B56" s="30"/>
      <c r="C56" s="31"/>
      <c r="D56" s="31"/>
      <c r="E56" s="31"/>
      <c r="F56" s="31"/>
      <c r="G56" s="31"/>
      <c r="H56" s="31"/>
      <c r="I56" s="31"/>
      <c r="J56" s="31"/>
      <c r="K56" s="31"/>
      <c r="L56" s="34"/>
    </row>
    <row r="57" spans="2:47" s="1" customFormat="1" ht="29.25" customHeight="1">
      <c r="B57" s="30"/>
      <c r="C57" s="112" t="s">
        <v>84</v>
      </c>
      <c r="D57" s="113"/>
      <c r="E57" s="113"/>
      <c r="F57" s="113"/>
      <c r="G57" s="113"/>
      <c r="H57" s="113"/>
      <c r="I57" s="113"/>
      <c r="J57" s="114" t="s">
        <v>85</v>
      </c>
      <c r="K57" s="113"/>
      <c r="L57" s="34"/>
    </row>
    <row r="58" spans="2:47" s="1" customFormat="1" ht="10.35" customHeight="1">
      <c r="B58" s="30"/>
      <c r="C58" s="31"/>
      <c r="D58" s="31"/>
      <c r="E58" s="31"/>
      <c r="F58" s="31"/>
      <c r="G58" s="31"/>
      <c r="H58" s="31"/>
      <c r="I58" s="31"/>
      <c r="J58" s="31"/>
      <c r="K58" s="31"/>
      <c r="L58" s="34"/>
    </row>
    <row r="59" spans="2:47" s="1" customFormat="1" ht="22.9" customHeight="1">
      <c r="B59" s="30"/>
      <c r="C59" s="115" t="s">
        <v>68</v>
      </c>
      <c r="D59" s="31"/>
      <c r="E59" s="31"/>
      <c r="F59" s="31"/>
      <c r="G59" s="31"/>
      <c r="H59" s="31"/>
      <c r="I59" s="31"/>
      <c r="J59" s="70">
        <f>J97</f>
        <v>-5.8207660913467407E-11</v>
      </c>
      <c r="K59" s="31"/>
      <c r="L59" s="34"/>
      <c r="AU59" s="16" t="s">
        <v>86</v>
      </c>
    </row>
    <row r="60" spans="2:47" s="7" customFormat="1" ht="24.95" customHeight="1">
      <c r="B60" s="116"/>
      <c r="C60" s="117"/>
      <c r="D60" s="118" t="s">
        <v>87</v>
      </c>
      <c r="E60" s="119"/>
      <c r="F60" s="119"/>
      <c r="G60" s="119"/>
      <c r="H60" s="119"/>
      <c r="I60" s="119"/>
      <c r="J60" s="120">
        <f>J98</f>
        <v>17919.810000000001</v>
      </c>
      <c r="K60" s="117"/>
      <c r="L60" s="121"/>
    </row>
    <row r="61" spans="2:47" s="7" customFormat="1" ht="24.95" customHeight="1">
      <c r="B61" s="116"/>
      <c r="C61" s="117"/>
      <c r="D61" s="118" t="s">
        <v>88</v>
      </c>
      <c r="E61" s="119"/>
      <c r="F61" s="119"/>
      <c r="G61" s="119"/>
      <c r="H61" s="119"/>
      <c r="I61" s="119"/>
      <c r="J61" s="120">
        <f>J103</f>
        <v>43037.520000000004</v>
      </c>
      <c r="K61" s="117"/>
      <c r="L61" s="121"/>
    </row>
    <row r="62" spans="2:47" s="8" customFormat="1" ht="19.899999999999999" customHeight="1">
      <c r="B62" s="122"/>
      <c r="C62" s="123"/>
      <c r="D62" s="124" t="s">
        <v>89</v>
      </c>
      <c r="E62" s="125"/>
      <c r="F62" s="125"/>
      <c r="G62" s="125"/>
      <c r="H62" s="125"/>
      <c r="I62" s="125"/>
      <c r="J62" s="126">
        <f>J104</f>
        <v>18228.84</v>
      </c>
      <c r="K62" s="123"/>
      <c r="L62" s="127"/>
    </row>
    <row r="63" spans="2:47" s="8" customFormat="1" ht="19.899999999999999" customHeight="1">
      <c r="B63" s="122"/>
      <c r="C63" s="123"/>
      <c r="D63" s="124" t="s">
        <v>90</v>
      </c>
      <c r="E63" s="125"/>
      <c r="F63" s="125"/>
      <c r="G63" s="125"/>
      <c r="H63" s="125"/>
      <c r="I63" s="125"/>
      <c r="J63" s="126">
        <f>J111</f>
        <v>1322.86</v>
      </c>
      <c r="K63" s="123"/>
      <c r="L63" s="127"/>
    </row>
    <row r="64" spans="2:47" s="8" customFormat="1" ht="19.899999999999999" customHeight="1">
      <c r="B64" s="122"/>
      <c r="C64" s="123"/>
      <c r="D64" s="124" t="s">
        <v>91</v>
      </c>
      <c r="E64" s="125"/>
      <c r="F64" s="125"/>
      <c r="G64" s="125"/>
      <c r="H64" s="125"/>
      <c r="I64" s="125"/>
      <c r="J64" s="126">
        <f>J115</f>
        <v>22246.46</v>
      </c>
      <c r="K64" s="123"/>
      <c r="L64" s="127"/>
    </row>
    <row r="65" spans="2:12" s="8" customFormat="1" ht="19.899999999999999" customHeight="1">
      <c r="B65" s="122"/>
      <c r="C65" s="123"/>
      <c r="D65" s="124" t="s">
        <v>92</v>
      </c>
      <c r="E65" s="125"/>
      <c r="F65" s="125"/>
      <c r="G65" s="125"/>
      <c r="H65" s="125"/>
      <c r="I65" s="125"/>
      <c r="J65" s="126">
        <f>J122</f>
        <v>1239.3599999999999</v>
      </c>
      <c r="K65" s="123"/>
      <c r="L65" s="127"/>
    </row>
    <row r="66" spans="2:12" s="7" customFormat="1" ht="24.95" customHeight="1">
      <c r="B66" s="116"/>
      <c r="C66" s="117"/>
      <c r="D66" s="118" t="s">
        <v>93</v>
      </c>
      <c r="E66" s="119"/>
      <c r="F66" s="119"/>
      <c r="G66" s="119"/>
      <c r="H66" s="119"/>
      <c r="I66" s="119"/>
      <c r="J66" s="120">
        <f>J124</f>
        <v>-2200</v>
      </c>
      <c r="K66" s="117"/>
      <c r="L66" s="121"/>
    </row>
    <row r="67" spans="2:12" s="8" customFormat="1" ht="19.899999999999999" customHeight="1">
      <c r="B67" s="122"/>
      <c r="C67" s="123"/>
      <c r="D67" s="124" t="s">
        <v>94</v>
      </c>
      <c r="E67" s="125"/>
      <c r="F67" s="125"/>
      <c r="G67" s="125"/>
      <c r="H67" s="125"/>
      <c r="I67" s="125"/>
      <c r="J67" s="126">
        <f>J125</f>
        <v>-2200</v>
      </c>
      <c r="K67" s="123"/>
      <c r="L67" s="127"/>
    </row>
    <row r="68" spans="2:12" s="7" customFormat="1" ht="24.95" customHeight="1">
      <c r="B68" s="116"/>
      <c r="C68" s="117"/>
      <c r="D68" s="118" t="s">
        <v>95</v>
      </c>
      <c r="E68" s="119"/>
      <c r="F68" s="119"/>
      <c r="G68" s="119"/>
      <c r="H68" s="119"/>
      <c r="I68" s="119"/>
      <c r="J68" s="120">
        <f>J128</f>
        <v>-58757.33000000006</v>
      </c>
      <c r="K68" s="117"/>
      <c r="L68" s="121"/>
    </row>
    <row r="69" spans="2:12" s="8" customFormat="1" ht="19.899999999999999" customHeight="1">
      <c r="B69" s="122"/>
      <c r="C69" s="123"/>
      <c r="D69" s="124" t="s">
        <v>96</v>
      </c>
      <c r="E69" s="125"/>
      <c r="F69" s="125"/>
      <c r="G69" s="125"/>
      <c r="H69" s="125"/>
      <c r="I69" s="125"/>
      <c r="J69" s="126">
        <f>J129</f>
        <v>255269.58</v>
      </c>
      <c r="K69" s="123"/>
      <c r="L69" s="127"/>
    </row>
    <row r="70" spans="2:12" s="8" customFormat="1" ht="19.899999999999999" customHeight="1">
      <c r="B70" s="122"/>
      <c r="C70" s="123"/>
      <c r="D70" s="124" t="s">
        <v>97</v>
      </c>
      <c r="E70" s="125"/>
      <c r="F70" s="125"/>
      <c r="G70" s="125"/>
      <c r="H70" s="125"/>
      <c r="I70" s="125"/>
      <c r="J70" s="126">
        <f>J148</f>
        <v>44226.74</v>
      </c>
      <c r="K70" s="123"/>
      <c r="L70" s="127"/>
    </row>
    <row r="71" spans="2:12" s="8" customFormat="1" ht="19.899999999999999" customHeight="1">
      <c r="B71" s="122"/>
      <c r="C71" s="123"/>
      <c r="D71" s="124" t="s">
        <v>98</v>
      </c>
      <c r="E71" s="125"/>
      <c r="F71" s="125"/>
      <c r="G71" s="125"/>
      <c r="H71" s="125"/>
      <c r="I71" s="125"/>
      <c r="J71" s="126">
        <f>J163</f>
        <v>27595.03</v>
      </c>
      <c r="K71" s="123"/>
      <c r="L71" s="127"/>
    </row>
    <row r="72" spans="2:12" s="8" customFormat="1" ht="19.899999999999999" customHeight="1">
      <c r="B72" s="122"/>
      <c r="C72" s="123"/>
      <c r="D72" s="124" t="s">
        <v>99</v>
      </c>
      <c r="E72" s="125"/>
      <c r="F72" s="125"/>
      <c r="G72" s="125"/>
      <c r="H72" s="125"/>
      <c r="I72" s="125"/>
      <c r="J72" s="126">
        <f>J171</f>
        <v>-314715.89</v>
      </c>
      <c r="K72" s="123"/>
      <c r="L72" s="127"/>
    </row>
    <row r="73" spans="2:12" s="8" customFormat="1" ht="19.899999999999999" customHeight="1">
      <c r="B73" s="122"/>
      <c r="C73" s="123"/>
      <c r="D73" s="124" t="s">
        <v>100</v>
      </c>
      <c r="E73" s="125"/>
      <c r="F73" s="125"/>
      <c r="G73" s="125"/>
      <c r="H73" s="125"/>
      <c r="I73" s="125"/>
      <c r="J73" s="126">
        <f>J178</f>
        <v>-172386.5</v>
      </c>
      <c r="K73" s="123"/>
      <c r="L73" s="127"/>
    </row>
    <row r="74" spans="2:12" s="8" customFormat="1" ht="19.899999999999999" customHeight="1">
      <c r="B74" s="122"/>
      <c r="C74" s="123"/>
      <c r="D74" s="124" t="s">
        <v>101</v>
      </c>
      <c r="E74" s="125"/>
      <c r="F74" s="125"/>
      <c r="G74" s="125"/>
      <c r="H74" s="125"/>
      <c r="I74" s="125"/>
      <c r="J74" s="126">
        <f>J185</f>
        <v>19741.36</v>
      </c>
      <c r="K74" s="123"/>
      <c r="L74" s="127"/>
    </row>
    <row r="75" spans="2:12" s="8" customFormat="1" ht="19.899999999999999" customHeight="1">
      <c r="B75" s="122"/>
      <c r="C75" s="123"/>
      <c r="D75" s="124" t="s">
        <v>102</v>
      </c>
      <c r="E75" s="125"/>
      <c r="F75" s="125"/>
      <c r="G75" s="125"/>
      <c r="H75" s="125"/>
      <c r="I75" s="125"/>
      <c r="J75" s="126">
        <f>J198</f>
        <v>135089.06</v>
      </c>
      <c r="K75" s="123"/>
      <c r="L75" s="127"/>
    </row>
    <row r="76" spans="2:12" s="8" customFormat="1" ht="19.899999999999999" customHeight="1">
      <c r="B76" s="122"/>
      <c r="C76" s="123"/>
      <c r="D76" s="124" t="s">
        <v>103</v>
      </c>
      <c r="E76" s="125"/>
      <c r="F76" s="125"/>
      <c r="G76" s="125"/>
      <c r="H76" s="125"/>
      <c r="I76" s="125"/>
      <c r="J76" s="126">
        <f>J252</f>
        <v>53.88</v>
      </c>
      <c r="K76" s="123"/>
      <c r="L76" s="127"/>
    </row>
    <row r="77" spans="2:12" s="8" customFormat="1" ht="19.899999999999999" customHeight="1">
      <c r="B77" s="122"/>
      <c r="C77" s="123"/>
      <c r="D77" s="124" t="s">
        <v>104</v>
      </c>
      <c r="E77" s="125"/>
      <c r="F77" s="125"/>
      <c r="G77" s="125"/>
      <c r="H77" s="125"/>
      <c r="I77" s="125"/>
      <c r="J77" s="126">
        <f>J257</f>
        <v>-53630.590000000004</v>
      </c>
      <c r="K77" s="123"/>
      <c r="L77" s="127"/>
    </row>
    <row r="78" spans="2:12" s="1" customFormat="1" ht="21.75" customHeight="1">
      <c r="B78" s="30"/>
      <c r="C78" s="31"/>
      <c r="D78" s="31"/>
      <c r="E78" s="31"/>
      <c r="F78" s="31"/>
      <c r="G78" s="31"/>
      <c r="H78" s="31"/>
      <c r="I78" s="31"/>
      <c r="J78" s="31"/>
      <c r="K78" s="31"/>
      <c r="L78" s="34"/>
    </row>
    <row r="79" spans="2:12" s="1" customFormat="1" ht="6.95" customHeight="1">
      <c r="B79" s="42"/>
      <c r="C79" s="43"/>
      <c r="D79" s="43"/>
      <c r="E79" s="43"/>
      <c r="F79" s="43"/>
      <c r="G79" s="43"/>
      <c r="H79" s="43"/>
      <c r="I79" s="43"/>
      <c r="J79" s="43"/>
      <c r="K79" s="43"/>
      <c r="L79" s="34"/>
    </row>
    <row r="83" spans="2:20" s="1" customFormat="1" ht="6.95" customHeight="1">
      <c r="B83" s="44"/>
      <c r="C83" s="45"/>
      <c r="D83" s="45"/>
      <c r="E83" s="45"/>
      <c r="F83" s="45"/>
      <c r="G83" s="45"/>
      <c r="H83" s="45"/>
      <c r="I83" s="45"/>
      <c r="J83" s="45"/>
      <c r="K83" s="45"/>
      <c r="L83" s="34"/>
    </row>
    <row r="84" spans="2:20" s="1" customFormat="1" ht="24.95" customHeight="1">
      <c r="B84" s="30"/>
      <c r="C84" s="22" t="s">
        <v>105</v>
      </c>
      <c r="D84" s="31"/>
      <c r="E84" s="31"/>
      <c r="F84" s="31"/>
      <c r="G84" s="31"/>
      <c r="H84" s="31"/>
      <c r="I84" s="31"/>
      <c r="J84" s="31"/>
      <c r="K84" s="31"/>
      <c r="L84" s="34"/>
    </row>
    <row r="85" spans="2:20" s="1" customFormat="1" ht="6.95" customHeight="1">
      <c r="B85" s="30"/>
      <c r="C85" s="31"/>
      <c r="D85" s="31"/>
      <c r="E85" s="31"/>
      <c r="F85" s="31"/>
      <c r="G85" s="31"/>
      <c r="H85" s="31"/>
      <c r="I85" s="31"/>
      <c r="J85" s="31"/>
      <c r="K85" s="31"/>
      <c r="L85" s="34"/>
    </row>
    <row r="86" spans="2:20" s="1" customFormat="1" ht="12" customHeight="1">
      <c r="B86" s="30"/>
      <c r="C86" s="27" t="s">
        <v>14</v>
      </c>
      <c r="D86" s="31"/>
      <c r="E86" s="31"/>
      <c r="F86" s="31"/>
      <c r="G86" s="31"/>
      <c r="H86" s="31"/>
      <c r="I86" s="31"/>
      <c r="J86" s="31"/>
      <c r="K86" s="31"/>
      <c r="L86" s="34"/>
    </row>
    <row r="87" spans="2:20" s="1" customFormat="1" ht="16.5" customHeight="1">
      <c r="B87" s="30"/>
      <c r="C87" s="31"/>
      <c r="D87" s="31"/>
      <c r="E87" s="325" t="str">
        <f>E7</f>
        <v>Komunitní centrum Kostelec nad Orlicí</v>
      </c>
      <c r="F87" s="326"/>
      <c r="G87" s="326"/>
      <c r="H87" s="326"/>
      <c r="I87" s="31"/>
      <c r="J87" s="31"/>
      <c r="K87" s="31"/>
      <c r="L87" s="34"/>
    </row>
    <row r="88" spans="2:20" s="1" customFormat="1" ht="12" customHeight="1">
      <c r="B88" s="30"/>
      <c r="C88" s="27" t="s">
        <v>82</v>
      </c>
      <c r="D88" s="31"/>
      <c r="E88" s="31"/>
      <c r="F88" s="31"/>
      <c r="G88" s="31"/>
      <c r="H88" s="31"/>
      <c r="I88" s="31"/>
      <c r="J88" s="31"/>
      <c r="K88" s="31"/>
      <c r="L88" s="34"/>
    </row>
    <row r="89" spans="2:20" s="1" customFormat="1" ht="16.5" customHeight="1">
      <c r="B89" s="30"/>
      <c r="C89" s="31"/>
      <c r="D89" s="31"/>
      <c r="E89" s="285" t="str">
        <f>E9</f>
        <v>Nulový změnový list</v>
      </c>
      <c r="F89" s="289"/>
      <c r="G89" s="289"/>
      <c r="H89" s="289"/>
      <c r="I89" s="31"/>
      <c r="J89" s="31"/>
      <c r="K89" s="31"/>
      <c r="L89" s="34"/>
    </row>
    <row r="90" spans="2:20" s="1" customFormat="1" ht="6.95" customHeight="1">
      <c r="B90" s="30"/>
      <c r="C90" s="31"/>
      <c r="D90" s="31"/>
      <c r="E90" s="31"/>
      <c r="F90" s="31"/>
      <c r="G90" s="31"/>
      <c r="H90" s="31"/>
      <c r="I90" s="31"/>
      <c r="J90" s="31"/>
      <c r="K90" s="31"/>
      <c r="L90" s="34"/>
    </row>
    <row r="91" spans="2:20" s="1" customFormat="1" ht="12" customHeight="1">
      <c r="B91" s="30"/>
      <c r="C91" s="27" t="s">
        <v>19</v>
      </c>
      <c r="D91" s="31"/>
      <c r="E91" s="31"/>
      <c r="F91" s="25" t="str">
        <f>F12</f>
        <v>Kostelec nad Orlicí</v>
      </c>
      <c r="G91" s="31"/>
      <c r="H91" s="31"/>
      <c r="I91" s="27" t="s">
        <v>21</v>
      </c>
      <c r="J91" s="51" t="str">
        <f>IF(J12="","",J12)</f>
        <v>21.1.2019</v>
      </c>
      <c r="K91" s="31"/>
      <c r="L91" s="34"/>
    </row>
    <row r="92" spans="2:20" s="1" customFormat="1" ht="6.95" customHeight="1">
      <c r="B92" s="30"/>
      <c r="C92" s="31"/>
      <c r="D92" s="31"/>
      <c r="E92" s="31"/>
      <c r="F92" s="31"/>
      <c r="G92" s="31"/>
      <c r="H92" s="31"/>
      <c r="I92" s="31"/>
      <c r="J92" s="31"/>
      <c r="K92" s="31"/>
      <c r="L92" s="34"/>
    </row>
    <row r="93" spans="2:20" s="1" customFormat="1" ht="24.95" customHeight="1">
      <c r="B93" s="30"/>
      <c r="C93" s="27" t="s">
        <v>23</v>
      </c>
      <c r="D93" s="31"/>
      <c r="E93" s="31"/>
      <c r="F93" s="25" t="str">
        <f>E15</f>
        <v>Město Kostelec nad Orlicí</v>
      </c>
      <c r="G93" s="31"/>
      <c r="H93" s="31"/>
      <c r="I93" s="27" t="s">
        <v>29</v>
      </c>
      <c r="J93" s="28" t="str">
        <f>E21</f>
        <v>BŘEZINA &amp; BARTOŇ, s.r.o., Třebechovice pod Orebem</v>
      </c>
      <c r="K93" s="31"/>
      <c r="L93" s="34"/>
    </row>
    <row r="94" spans="2:20" s="1" customFormat="1" ht="13.7" customHeight="1">
      <c r="B94" s="30"/>
      <c r="C94" s="27" t="s">
        <v>27</v>
      </c>
      <c r="D94" s="31"/>
      <c r="E94" s="31"/>
      <c r="F94" s="25" t="str">
        <f>IF(E18="","",E18)</f>
        <v>MARHOLD a.s., Pardubice</v>
      </c>
      <c r="G94" s="31"/>
      <c r="H94" s="31"/>
      <c r="I94" s="27" t="s">
        <v>32</v>
      </c>
      <c r="J94" s="28" t="str">
        <f>E24</f>
        <v>Ing.Petr Vašek</v>
      </c>
      <c r="K94" s="31"/>
      <c r="L94" s="34"/>
    </row>
    <row r="95" spans="2:20" s="1" customFormat="1" ht="10.35" customHeight="1">
      <c r="B95" s="30"/>
      <c r="C95" s="31"/>
      <c r="D95" s="31"/>
      <c r="E95" s="31"/>
      <c r="F95" s="31"/>
      <c r="G95" s="31"/>
      <c r="H95" s="31"/>
      <c r="I95" s="31"/>
      <c r="J95" s="31"/>
      <c r="K95" s="31"/>
      <c r="L95" s="34"/>
    </row>
    <row r="96" spans="2:20" s="9" customFormat="1" ht="29.25" customHeight="1">
      <c r="B96" s="128"/>
      <c r="C96" s="129" t="s">
        <v>106</v>
      </c>
      <c r="D96" s="130" t="s">
        <v>55</v>
      </c>
      <c r="E96" s="130" t="s">
        <v>51</v>
      </c>
      <c r="F96" s="130" t="s">
        <v>52</v>
      </c>
      <c r="G96" s="130" t="s">
        <v>107</v>
      </c>
      <c r="H96" s="130" t="s">
        <v>108</v>
      </c>
      <c r="I96" s="130" t="s">
        <v>109</v>
      </c>
      <c r="J96" s="130" t="s">
        <v>85</v>
      </c>
      <c r="K96" s="131" t="s">
        <v>110</v>
      </c>
      <c r="L96" s="132"/>
      <c r="M96" s="61" t="s">
        <v>17</v>
      </c>
      <c r="N96" s="62" t="s">
        <v>40</v>
      </c>
      <c r="O96" s="62" t="s">
        <v>111</v>
      </c>
      <c r="P96" s="62" t="s">
        <v>112</v>
      </c>
      <c r="Q96" s="62" t="s">
        <v>113</v>
      </c>
      <c r="R96" s="62" t="s">
        <v>114</v>
      </c>
      <c r="S96" s="62" t="s">
        <v>115</v>
      </c>
      <c r="T96" s="63" t="s">
        <v>116</v>
      </c>
    </row>
    <row r="97" spans="2:65" s="1" customFormat="1" ht="22.9" customHeight="1">
      <c r="B97" s="30"/>
      <c r="C97" s="68" t="s">
        <v>117</v>
      </c>
      <c r="D97" s="31"/>
      <c r="E97" s="31"/>
      <c r="F97" s="31"/>
      <c r="G97" s="31"/>
      <c r="H97" s="31"/>
      <c r="I97" s="31"/>
      <c r="J97" s="133">
        <f>BK97</f>
        <v>-5.8207660913467407E-11</v>
      </c>
      <c r="K97" s="31"/>
      <c r="L97" s="34"/>
      <c r="M97" s="64"/>
      <c r="N97" s="65"/>
      <c r="O97" s="65"/>
      <c r="P97" s="134">
        <f>P98+P103+P124+P128</f>
        <v>396.86754099999996</v>
      </c>
      <c r="Q97" s="65"/>
      <c r="R97" s="134">
        <f>R98+R103+R124+R128</f>
        <v>2.5815182300000004</v>
      </c>
      <c r="S97" s="65"/>
      <c r="T97" s="135">
        <f>T98+T103+T124+T128</f>
        <v>0</v>
      </c>
      <c r="AT97" s="16" t="s">
        <v>69</v>
      </c>
      <c r="AU97" s="16" t="s">
        <v>86</v>
      </c>
      <c r="BK97" s="136">
        <f>BK98+BK103+BK124+BK128</f>
        <v>-5.8207660913467407E-11</v>
      </c>
    </row>
    <row r="98" spans="2:65" s="10" customFormat="1" ht="25.9" customHeight="1">
      <c r="B98" s="137"/>
      <c r="C98" s="138"/>
      <c r="D98" s="139" t="s">
        <v>69</v>
      </c>
      <c r="E98" s="140" t="s">
        <v>118</v>
      </c>
      <c r="F98" s="140" t="s">
        <v>119</v>
      </c>
      <c r="G98" s="138"/>
      <c r="H98" s="138"/>
      <c r="I98" s="138"/>
      <c r="J98" s="141">
        <f>BK98</f>
        <v>17919.810000000001</v>
      </c>
      <c r="K98" s="138"/>
      <c r="L98" s="142"/>
      <c r="M98" s="143"/>
      <c r="N98" s="144"/>
      <c r="O98" s="144"/>
      <c r="P98" s="145">
        <f>SUM(P99:P102)</f>
        <v>0</v>
      </c>
      <c r="Q98" s="144"/>
      <c r="R98" s="145">
        <f>SUM(R99:R102)</f>
        <v>0</v>
      </c>
      <c r="S98" s="144"/>
      <c r="T98" s="146">
        <f>SUM(T99:T102)</f>
        <v>0</v>
      </c>
      <c r="AR98" s="147" t="s">
        <v>78</v>
      </c>
      <c r="AT98" s="148" t="s">
        <v>69</v>
      </c>
      <c r="AU98" s="148" t="s">
        <v>70</v>
      </c>
      <c r="AY98" s="147" t="s">
        <v>120</v>
      </c>
      <c r="BK98" s="149">
        <f>SUM(BK99:BK102)</f>
        <v>17919.810000000001</v>
      </c>
    </row>
    <row r="99" spans="2:65" s="1" customFormat="1" ht="16.5" customHeight="1">
      <c r="B99" s="30"/>
      <c r="C99" s="150" t="s">
        <v>78</v>
      </c>
      <c r="D99" s="150" t="s">
        <v>121</v>
      </c>
      <c r="E99" s="151" t="s">
        <v>122</v>
      </c>
      <c r="F99" s="152" t="s">
        <v>123</v>
      </c>
      <c r="G99" s="153" t="s">
        <v>124</v>
      </c>
      <c r="H99" s="154">
        <v>3</v>
      </c>
      <c r="I99" s="155">
        <v>495</v>
      </c>
      <c r="J99" s="155">
        <f>ROUND(I99*H99,2)</f>
        <v>1485</v>
      </c>
      <c r="K99" s="152" t="s">
        <v>17</v>
      </c>
      <c r="L99" s="34"/>
      <c r="M99" s="56" t="s">
        <v>17</v>
      </c>
      <c r="N99" s="156" t="s">
        <v>41</v>
      </c>
      <c r="O99" s="157">
        <v>0</v>
      </c>
      <c r="P99" s="157">
        <f>O99*H99</f>
        <v>0</v>
      </c>
      <c r="Q99" s="157">
        <v>0</v>
      </c>
      <c r="R99" s="157">
        <f>Q99*H99</f>
        <v>0</v>
      </c>
      <c r="S99" s="157">
        <v>0</v>
      </c>
      <c r="T99" s="158">
        <f>S99*H99</f>
        <v>0</v>
      </c>
      <c r="AR99" s="16" t="s">
        <v>125</v>
      </c>
      <c r="AT99" s="16" t="s">
        <v>121</v>
      </c>
      <c r="AU99" s="16" t="s">
        <v>78</v>
      </c>
      <c r="AY99" s="16" t="s">
        <v>120</v>
      </c>
      <c r="BE99" s="159">
        <f>IF(N99="základní",J99,0)</f>
        <v>1485</v>
      </c>
      <c r="BF99" s="159">
        <f>IF(N99="snížená",J99,0)</f>
        <v>0</v>
      </c>
      <c r="BG99" s="159">
        <f>IF(N99="zákl. přenesená",J99,0)</f>
        <v>0</v>
      </c>
      <c r="BH99" s="159">
        <f>IF(N99="sníž. přenesená",J99,0)</f>
        <v>0</v>
      </c>
      <c r="BI99" s="159">
        <f>IF(N99="nulová",J99,0)</f>
        <v>0</v>
      </c>
      <c r="BJ99" s="16" t="s">
        <v>78</v>
      </c>
      <c r="BK99" s="159">
        <f>ROUND(I99*H99,2)</f>
        <v>1485</v>
      </c>
      <c r="BL99" s="16" t="s">
        <v>125</v>
      </c>
      <c r="BM99" s="16" t="s">
        <v>126</v>
      </c>
    </row>
    <row r="100" spans="2:65" s="1" customFormat="1" ht="16.5" customHeight="1">
      <c r="B100" s="30"/>
      <c r="C100" s="150" t="s">
        <v>80</v>
      </c>
      <c r="D100" s="150" t="s">
        <v>121</v>
      </c>
      <c r="E100" s="151" t="s">
        <v>127</v>
      </c>
      <c r="F100" s="152" t="s">
        <v>128</v>
      </c>
      <c r="G100" s="153" t="s">
        <v>124</v>
      </c>
      <c r="H100" s="154">
        <v>2</v>
      </c>
      <c r="I100" s="155">
        <v>3411.1</v>
      </c>
      <c r="J100" s="155">
        <f>ROUND(I100*H100,2)</f>
        <v>6822.2</v>
      </c>
      <c r="K100" s="152" t="s">
        <v>17</v>
      </c>
      <c r="L100" s="34"/>
      <c r="M100" s="56" t="s">
        <v>17</v>
      </c>
      <c r="N100" s="156" t="s">
        <v>41</v>
      </c>
      <c r="O100" s="157">
        <v>0</v>
      </c>
      <c r="P100" s="157">
        <f>O100*H100</f>
        <v>0</v>
      </c>
      <c r="Q100" s="157">
        <v>0</v>
      </c>
      <c r="R100" s="157">
        <f>Q100*H100</f>
        <v>0</v>
      </c>
      <c r="S100" s="157">
        <v>0</v>
      </c>
      <c r="T100" s="158">
        <f>S100*H100</f>
        <v>0</v>
      </c>
      <c r="AR100" s="16" t="s">
        <v>125</v>
      </c>
      <c r="AT100" s="16" t="s">
        <v>121</v>
      </c>
      <c r="AU100" s="16" t="s">
        <v>78</v>
      </c>
      <c r="AY100" s="16" t="s">
        <v>120</v>
      </c>
      <c r="BE100" s="159">
        <f>IF(N100="základní",J100,0)</f>
        <v>6822.2</v>
      </c>
      <c r="BF100" s="159">
        <f>IF(N100="snížená",J100,0)</f>
        <v>0</v>
      </c>
      <c r="BG100" s="159">
        <f>IF(N100="zákl. přenesená",J100,0)</f>
        <v>0</v>
      </c>
      <c r="BH100" s="159">
        <f>IF(N100="sníž. přenesená",J100,0)</f>
        <v>0</v>
      </c>
      <c r="BI100" s="159">
        <f>IF(N100="nulová",J100,0)</f>
        <v>0</v>
      </c>
      <c r="BJ100" s="16" t="s">
        <v>78</v>
      </c>
      <c r="BK100" s="159">
        <f>ROUND(I100*H100,2)</f>
        <v>6822.2</v>
      </c>
      <c r="BL100" s="16" t="s">
        <v>125</v>
      </c>
      <c r="BM100" s="16" t="s">
        <v>129</v>
      </c>
    </row>
    <row r="101" spans="2:65" s="1" customFormat="1" ht="16.5" customHeight="1">
      <c r="B101" s="30"/>
      <c r="C101" s="150" t="s">
        <v>130</v>
      </c>
      <c r="D101" s="150" t="s">
        <v>121</v>
      </c>
      <c r="E101" s="151" t="s">
        <v>131</v>
      </c>
      <c r="F101" s="152" t="s">
        <v>132</v>
      </c>
      <c r="G101" s="153" t="s">
        <v>124</v>
      </c>
      <c r="H101" s="154">
        <v>1</v>
      </c>
      <c r="I101" s="155">
        <v>5739.61</v>
      </c>
      <c r="J101" s="155">
        <f>ROUND(I101*H101,2)</f>
        <v>5739.61</v>
      </c>
      <c r="K101" s="152" t="s">
        <v>17</v>
      </c>
      <c r="L101" s="34"/>
      <c r="M101" s="56" t="s">
        <v>17</v>
      </c>
      <c r="N101" s="156" t="s">
        <v>41</v>
      </c>
      <c r="O101" s="157">
        <v>0</v>
      </c>
      <c r="P101" s="157">
        <f>O101*H101</f>
        <v>0</v>
      </c>
      <c r="Q101" s="157">
        <v>0</v>
      </c>
      <c r="R101" s="157">
        <f>Q101*H101</f>
        <v>0</v>
      </c>
      <c r="S101" s="157">
        <v>0</v>
      </c>
      <c r="T101" s="158">
        <f>S101*H101</f>
        <v>0</v>
      </c>
      <c r="AR101" s="16" t="s">
        <v>125</v>
      </c>
      <c r="AT101" s="16" t="s">
        <v>121</v>
      </c>
      <c r="AU101" s="16" t="s">
        <v>78</v>
      </c>
      <c r="AY101" s="16" t="s">
        <v>120</v>
      </c>
      <c r="BE101" s="159">
        <f>IF(N101="základní",J101,0)</f>
        <v>5739.61</v>
      </c>
      <c r="BF101" s="159">
        <f>IF(N101="snížená",J101,0)</f>
        <v>0</v>
      </c>
      <c r="BG101" s="159">
        <f>IF(N101="zákl. přenesená",J101,0)</f>
        <v>0</v>
      </c>
      <c r="BH101" s="159">
        <f>IF(N101="sníž. přenesená",J101,0)</f>
        <v>0</v>
      </c>
      <c r="BI101" s="159">
        <f>IF(N101="nulová",J101,0)</f>
        <v>0</v>
      </c>
      <c r="BJ101" s="16" t="s">
        <v>78</v>
      </c>
      <c r="BK101" s="159">
        <f>ROUND(I101*H101,2)</f>
        <v>5739.61</v>
      </c>
      <c r="BL101" s="16" t="s">
        <v>125</v>
      </c>
      <c r="BM101" s="16" t="s">
        <v>133</v>
      </c>
    </row>
    <row r="102" spans="2:65" s="1" customFormat="1" ht="16.5" customHeight="1">
      <c r="B102" s="30"/>
      <c r="C102" s="150" t="s">
        <v>125</v>
      </c>
      <c r="D102" s="150" t="s">
        <v>121</v>
      </c>
      <c r="E102" s="151" t="s">
        <v>134</v>
      </c>
      <c r="F102" s="152" t="s">
        <v>135</v>
      </c>
      <c r="G102" s="153" t="s">
        <v>136</v>
      </c>
      <c r="H102" s="154">
        <v>2.5819999999999999</v>
      </c>
      <c r="I102" s="155">
        <v>1500</v>
      </c>
      <c r="J102" s="155">
        <f>ROUND(I102*H102,2)</f>
        <v>3873</v>
      </c>
      <c r="K102" s="152" t="s">
        <v>17</v>
      </c>
      <c r="L102" s="34"/>
      <c r="M102" s="56" t="s">
        <v>17</v>
      </c>
      <c r="N102" s="156" t="s">
        <v>41</v>
      </c>
      <c r="O102" s="157">
        <v>0</v>
      </c>
      <c r="P102" s="157">
        <f>O102*H102</f>
        <v>0</v>
      </c>
      <c r="Q102" s="157">
        <v>0</v>
      </c>
      <c r="R102" s="157">
        <f>Q102*H102</f>
        <v>0</v>
      </c>
      <c r="S102" s="157">
        <v>0</v>
      </c>
      <c r="T102" s="158">
        <f>S102*H102</f>
        <v>0</v>
      </c>
      <c r="AR102" s="16" t="s">
        <v>125</v>
      </c>
      <c r="AT102" s="16" t="s">
        <v>121</v>
      </c>
      <c r="AU102" s="16" t="s">
        <v>78</v>
      </c>
      <c r="AY102" s="16" t="s">
        <v>120</v>
      </c>
      <c r="BE102" s="159">
        <f>IF(N102="základní",J102,0)</f>
        <v>3873</v>
      </c>
      <c r="BF102" s="159">
        <f>IF(N102="snížená",J102,0)</f>
        <v>0</v>
      </c>
      <c r="BG102" s="159">
        <f>IF(N102="zákl. přenesená",J102,0)</f>
        <v>0</v>
      </c>
      <c r="BH102" s="159">
        <f>IF(N102="sníž. přenesená",J102,0)</f>
        <v>0</v>
      </c>
      <c r="BI102" s="159">
        <f>IF(N102="nulová",J102,0)</f>
        <v>0</v>
      </c>
      <c r="BJ102" s="16" t="s">
        <v>78</v>
      </c>
      <c r="BK102" s="159">
        <f>ROUND(I102*H102,2)</f>
        <v>3873</v>
      </c>
      <c r="BL102" s="16" t="s">
        <v>125</v>
      </c>
      <c r="BM102" s="16" t="s">
        <v>137</v>
      </c>
    </row>
    <row r="103" spans="2:65" s="10" customFormat="1" ht="25.9" customHeight="1">
      <c r="B103" s="137"/>
      <c r="C103" s="138"/>
      <c r="D103" s="139" t="s">
        <v>69</v>
      </c>
      <c r="E103" s="140" t="s">
        <v>138</v>
      </c>
      <c r="F103" s="140" t="s">
        <v>139</v>
      </c>
      <c r="G103" s="138"/>
      <c r="H103" s="138"/>
      <c r="I103" s="138"/>
      <c r="J103" s="141">
        <f>BK103</f>
        <v>43037.520000000004</v>
      </c>
      <c r="K103" s="138"/>
      <c r="L103" s="142"/>
      <c r="M103" s="143"/>
      <c r="N103" s="144"/>
      <c r="O103" s="144"/>
      <c r="P103" s="145">
        <f>P104+P111+P115+P122</f>
        <v>13.4208</v>
      </c>
      <c r="Q103" s="144"/>
      <c r="R103" s="145">
        <f>R104+R111+R115+R122</f>
        <v>0</v>
      </c>
      <c r="S103" s="144"/>
      <c r="T103" s="146">
        <f>T104+T111+T115+T122</f>
        <v>0</v>
      </c>
      <c r="AR103" s="147" t="s">
        <v>78</v>
      </c>
      <c r="AT103" s="148" t="s">
        <v>69</v>
      </c>
      <c r="AU103" s="148" t="s">
        <v>70</v>
      </c>
      <c r="AY103" s="147" t="s">
        <v>120</v>
      </c>
      <c r="BK103" s="149">
        <f>BK104+BK111+BK115+BK122</f>
        <v>43037.520000000004</v>
      </c>
    </row>
    <row r="104" spans="2:65" s="10" customFormat="1" ht="22.9" customHeight="1">
      <c r="B104" s="137"/>
      <c r="C104" s="138"/>
      <c r="D104" s="139" t="s">
        <v>69</v>
      </c>
      <c r="E104" s="160" t="s">
        <v>140</v>
      </c>
      <c r="F104" s="160" t="s">
        <v>141</v>
      </c>
      <c r="G104" s="138"/>
      <c r="H104" s="138"/>
      <c r="I104" s="138"/>
      <c r="J104" s="161">
        <f>BK104</f>
        <v>18228.84</v>
      </c>
      <c r="K104" s="138"/>
      <c r="L104" s="142"/>
      <c r="M104" s="143"/>
      <c r="N104" s="144"/>
      <c r="O104" s="144"/>
      <c r="P104" s="145">
        <f>SUM(P105:P110)</f>
        <v>13.4208</v>
      </c>
      <c r="Q104" s="144"/>
      <c r="R104" s="145">
        <f>SUM(R105:R110)</f>
        <v>0</v>
      </c>
      <c r="S104" s="144"/>
      <c r="T104" s="146">
        <f>SUM(T105:T110)</f>
        <v>0</v>
      </c>
      <c r="AR104" s="147" t="s">
        <v>78</v>
      </c>
      <c r="AT104" s="148" t="s">
        <v>69</v>
      </c>
      <c r="AU104" s="148" t="s">
        <v>78</v>
      </c>
      <c r="AY104" s="147" t="s">
        <v>120</v>
      </c>
      <c r="BK104" s="149">
        <f>SUM(BK105:BK110)</f>
        <v>18228.84</v>
      </c>
    </row>
    <row r="105" spans="2:65" s="1" customFormat="1" ht="16.5" customHeight="1">
      <c r="B105" s="30"/>
      <c r="C105" s="150" t="s">
        <v>142</v>
      </c>
      <c r="D105" s="150" t="s">
        <v>121</v>
      </c>
      <c r="E105" s="151" t="s">
        <v>143</v>
      </c>
      <c r="F105" s="152" t="s">
        <v>144</v>
      </c>
      <c r="G105" s="153" t="s">
        <v>145</v>
      </c>
      <c r="H105" s="154">
        <v>47.575000000000003</v>
      </c>
      <c r="I105" s="155">
        <v>244</v>
      </c>
      <c r="J105" s="155">
        <f>ROUND(I105*H105,2)</f>
        <v>11608.3</v>
      </c>
      <c r="K105" s="152" t="s">
        <v>17</v>
      </c>
      <c r="L105" s="34"/>
      <c r="M105" s="56" t="s">
        <v>17</v>
      </c>
      <c r="N105" s="156" t="s">
        <v>41</v>
      </c>
      <c r="O105" s="157">
        <v>0</v>
      </c>
      <c r="P105" s="157">
        <f>O105*H105</f>
        <v>0</v>
      </c>
      <c r="Q105" s="157">
        <v>0</v>
      </c>
      <c r="R105" s="157">
        <f>Q105*H105</f>
        <v>0</v>
      </c>
      <c r="S105" s="157">
        <v>0</v>
      </c>
      <c r="T105" s="158">
        <f>S105*H105</f>
        <v>0</v>
      </c>
      <c r="AR105" s="16" t="s">
        <v>125</v>
      </c>
      <c r="AT105" s="16" t="s">
        <v>121</v>
      </c>
      <c r="AU105" s="16" t="s">
        <v>80</v>
      </c>
      <c r="AY105" s="16" t="s">
        <v>120</v>
      </c>
      <c r="BE105" s="159">
        <f>IF(N105="základní",J105,0)</f>
        <v>11608.3</v>
      </c>
      <c r="BF105" s="159">
        <f>IF(N105="snížená",J105,0)</f>
        <v>0</v>
      </c>
      <c r="BG105" s="159">
        <f>IF(N105="zákl. přenesená",J105,0)</f>
        <v>0</v>
      </c>
      <c r="BH105" s="159">
        <f>IF(N105="sníž. přenesená",J105,0)</f>
        <v>0</v>
      </c>
      <c r="BI105" s="159">
        <f>IF(N105="nulová",J105,0)</f>
        <v>0</v>
      </c>
      <c r="BJ105" s="16" t="s">
        <v>78</v>
      </c>
      <c r="BK105" s="159">
        <f>ROUND(I105*H105,2)</f>
        <v>11608.3</v>
      </c>
      <c r="BL105" s="16" t="s">
        <v>125</v>
      </c>
      <c r="BM105" s="16" t="s">
        <v>146</v>
      </c>
    </row>
    <row r="106" spans="2:65" s="11" customFormat="1" ht="11.25">
      <c r="B106" s="162"/>
      <c r="C106" s="163"/>
      <c r="D106" s="164" t="s">
        <v>147</v>
      </c>
      <c r="E106" s="165" t="s">
        <v>17</v>
      </c>
      <c r="F106" s="166" t="s">
        <v>148</v>
      </c>
      <c r="G106" s="163"/>
      <c r="H106" s="167">
        <v>47.575000000000003</v>
      </c>
      <c r="I106" s="163"/>
      <c r="J106" s="163"/>
      <c r="K106" s="163"/>
      <c r="L106" s="168"/>
      <c r="M106" s="169"/>
      <c r="N106" s="170"/>
      <c r="O106" s="170"/>
      <c r="P106" s="170"/>
      <c r="Q106" s="170"/>
      <c r="R106" s="170"/>
      <c r="S106" s="170"/>
      <c r="T106" s="171"/>
      <c r="AT106" s="172" t="s">
        <v>147</v>
      </c>
      <c r="AU106" s="172" t="s">
        <v>80</v>
      </c>
      <c r="AV106" s="11" t="s">
        <v>80</v>
      </c>
      <c r="AW106" s="11" t="s">
        <v>31</v>
      </c>
      <c r="AX106" s="11" t="s">
        <v>70</v>
      </c>
      <c r="AY106" s="172" t="s">
        <v>120</v>
      </c>
    </row>
    <row r="107" spans="2:65" s="12" customFormat="1" ht="11.25">
      <c r="B107" s="173"/>
      <c r="C107" s="174"/>
      <c r="D107" s="164" t="s">
        <v>147</v>
      </c>
      <c r="E107" s="175" t="s">
        <v>17</v>
      </c>
      <c r="F107" s="176" t="s">
        <v>149</v>
      </c>
      <c r="G107" s="174"/>
      <c r="H107" s="177">
        <v>47.575000000000003</v>
      </c>
      <c r="I107" s="174"/>
      <c r="J107" s="174"/>
      <c r="K107" s="174"/>
      <c r="L107" s="178"/>
      <c r="M107" s="179"/>
      <c r="N107" s="180"/>
      <c r="O107" s="180"/>
      <c r="P107" s="180"/>
      <c r="Q107" s="180"/>
      <c r="R107" s="180"/>
      <c r="S107" s="180"/>
      <c r="T107" s="181"/>
      <c r="AT107" s="182" t="s">
        <v>147</v>
      </c>
      <c r="AU107" s="182" t="s">
        <v>80</v>
      </c>
      <c r="AV107" s="12" t="s">
        <v>125</v>
      </c>
      <c r="AW107" s="12" t="s">
        <v>31</v>
      </c>
      <c r="AX107" s="12" t="s">
        <v>78</v>
      </c>
      <c r="AY107" s="182" t="s">
        <v>120</v>
      </c>
    </row>
    <row r="108" spans="2:65" s="1" customFormat="1" ht="16.5" customHeight="1">
      <c r="B108" s="30"/>
      <c r="C108" s="150" t="s">
        <v>140</v>
      </c>
      <c r="D108" s="150" t="s">
        <v>121</v>
      </c>
      <c r="E108" s="151" t="s">
        <v>150</v>
      </c>
      <c r="F108" s="152" t="s">
        <v>151</v>
      </c>
      <c r="G108" s="153" t="s">
        <v>145</v>
      </c>
      <c r="H108" s="154">
        <v>5.76</v>
      </c>
      <c r="I108" s="155">
        <v>1149.4000000000001</v>
      </c>
      <c r="J108" s="155">
        <f>ROUND(I108*H108,2)</f>
        <v>6620.54</v>
      </c>
      <c r="K108" s="152" t="s">
        <v>17</v>
      </c>
      <c r="L108" s="34"/>
      <c r="M108" s="56" t="s">
        <v>17</v>
      </c>
      <c r="N108" s="156" t="s">
        <v>41</v>
      </c>
      <c r="O108" s="157">
        <v>2.33</v>
      </c>
      <c r="P108" s="157">
        <f>O108*H108</f>
        <v>13.4208</v>
      </c>
      <c r="Q108" s="157">
        <v>0</v>
      </c>
      <c r="R108" s="157">
        <f>Q108*H108</f>
        <v>0</v>
      </c>
      <c r="S108" s="157">
        <v>0</v>
      </c>
      <c r="T108" s="158">
        <f>S108*H108</f>
        <v>0</v>
      </c>
      <c r="AR108" s="16" t="s">
        <v>125</v>
      </c>
      <c r="AT108" s="16" t="s">
        <v>121</v>
      </c>
      <c r="AU108" s="16" t="s">
        <v>80</v>
      </c>
      <c r="AY108" s="16" t="s">
        <v>120</v>
      </c>
      <c r="BE108" s="159">
        <f>IF(N108="základní",J108,0)</f>
        <v>6620.54</v>
      </c>
      <c r="BF108" s="159">
        <f>IF(N108="snížená",J108,0)</f>
        <v>0</v>
      </c>
      <c r="BG108" s="159">
        <f>IF(N108="zákl. přenesená",J108,0)</f>
        <v>0</v>
      </c>
      <c r="BH108" s="159">
        <f>IF(N108="sníž. přenesená",J108,0)</f>
        <v>0</v>
      </c>
      <c r="BI108" s="159">
        <f>IF(N108="nulová",J108,0)</f>
        <v>0</v>
      </c>
      <c r="BJ108" s="16" t="s">
        <v>78</v>
      </c>
      <c r="BK108" s="159">
        <f>ROUND(I108*H108,2)</f>
        <v>6620.54</v>
      </c>
      <c r="BL108" s="16" t="s">
        <v>125</v>
      </c>
      <c r="BM108" s="16" t="s">
        <v>152</v>
      </c>
    </row>
    <row r="109" spans="2:65" s="11" customFormat="1" ht="11.25">
      <c r="B109" s="162"/>
      <c r="C109" s="163"/>
      <c r="D109" s="164" t="s">
        <v>147</v>
      </c>
      <c r="E109" s="165" t="s">
        <v>17</v>
      </c>
      <c r="F109" s="166" t="s">
        <v>153</v>
      </c>
      <c r="G109" s="163"/>
      <c r="H109" s="167">
        <v>5.76</v>
      </c>
      <c r="I109" s="163"/>
      <c r="J109" s="163"/>
      <c r="K109" s="163"/>
      <c r="L109" s="168"/>
      <c r="M109" s="169"/>
      <c r="N109" s="170"/>
      <c r="O109" s="170"/>
      <c r="P109" s="170"/>
      <c r="Q109" s="170"/>
      <c r="R109" s="170"/>
      <c r="S109" s="170"/>
      <c r="T109" s="171"/>
      <c r="AT109" s="172" t="s">
        <v>147</v>
      </c>
      <c r="AU109" s="172" t="s">
        <v>80</v>
      </c>
      <c r="AV109" s="11" t="s">
        <v>80</v>
      </c>
      <c r="AW109" s="11" t="s">
        <v>31</v>
      </c>
      <c r="AX109" s="11" t="s">
        <v>70</v>
      </c>
      <c r="AY109" s="172" t="s">
        <v>120</v>
      </c>
    </row>
    <row r="110" spans="2:65" s="12" customFormat="1" ht="11.25">
      <c r="B110" s="173"/>
      <c r="C110" s="174"/>
      <c r="D110" s="164" t="s">
        <v>147</v>
      </c>
      <c r="E110" s="175" t="s">
        <v>17</v>
      </c>
      <c r="F110" s="176" t="s">
        <v>149</v>
      </c>
      <c r="G110" s="174"/>
      <c r="H110" s="177">
        <v>5.76</v>
      </c>
      <c r="I110" s="174"/>
      <c r="J110" s="174"/>
      <c r="K110" s="174"/>
      <c r="L110" s="178"/>
      <c r="M110" s="179"/>
      <c r="N110" s="180"/>
      <c r="O110" s="180"/>
      <c r="P110" s="180"/>
      <c r="Q110" s="180"/>
      <c r="R110" s="180"/>
      <c r="S110" s="180"/>
      <c r="T110" s="181"/>
      <c r="AT110" s="182" t="s">
        <v>147</v>
      </c>
      <c r="AU110" s="182" t="s">
        <v>80</v>
      </c>
      <c r="AV110" s="12" t="s">
        <v>125</v>
      </c>
      <c r="AW110" s="12" t="s">
        <v>31</v>
      </c>
      <c r="AX110" s="12" t="s">
        <v>78</v>
      </c>
      <c r="AY110" s="182" t="s">
        <v>120</v>
      </c>
    </row>
    <row r="111" spans="2:65" s="10" customFormat="1" ht="22.9" customHeight="1">
      <c r="B111" s="137"/>
      <c r="C111" s="138"/>
      <c r="D111" s="139" t="s">
        <v>69</v>
      </c>
      <c r="E111" s="160" t="s">
        <v>154</v>
      </c>
      <c r="F111" s="160" t="s">
        <v>155</v>
      </c>
      <c r="G111" s="138"/>
      <c r="H111" s="138"/>
      <c r="I111" s="138"/>
      <c r="J111" s="161">
        <f>BK111</f>
        <v>1322.86</v>
      </c>
      <c r="K111" s="138"/>
      <c r="L111" s="142"/>
      <c r="M111" s="143"/>
      <c r="N111" s="144"/>
      <c r="O111" s="144"/>
      <c r="P111" s="145">
        <f>SUM(P112:P114)</f>
        <v>0</v>
      </c>
      <c r="Q111" s="144"/>
      <c r="R111" s="145">
        <f>SUM(R112:R114)</f>
        <v>0</v>
      </c>
      <c r="S111" s="144"/>
      <c r="T111" s="146">
        <f>SUM(T112:T114)</f>
        <v>0</v>
      </c>
      <c r="AR111" s="147" t="s">
        <v>78</v>
      </c>
      <c r="AT111" s="148" t="s">
        <v>69</v>
      </c>
      <c r="AU111" s="148" t="s">
        <v>78</v>
      </c>
      <c r="AY111" s="147" t="s">
        <v>120</v>
      </c>
      <c r="BK111" s="149">
        <f>SUM(BK112:BK114)</f>
        <v>1322.86</v>
      </c>
    </row>
    <row r="112" spans="2:65" s="1" customFormat="1" ht="16.5" customHeight="1">
      <c r="B112" s="30"/>
      <c r="C112" s="150" t="s">
        <v>156</v>
      </c>
      <c r="D112" s="150" t="s">
        <v>121</v>
      </c>
      <c r="E112" s="151" t="s">
        <v>157</v>
      </c>
      <c r="F112" s="152" t="s">
        <v>158</v>
      </c>
      <c r="G112" s="153" t="s">
        <v>159</v>
      </c>
      <c r="H112" s="154">
        <v>1.294</v>
      </c>
      <c r="I112" s="155">
        <v>1022.3</v>
      </c>
      <c r="J112" s="155">
        <f>ROUND(I112*H112,2)</f>
        <v>1322.86</v>
      </c>
      <c r="K112" s="152" t="s">
        <v>17</v>
      </c>
      <c r="L112" s="34"/>
      <c r="M112" s="56" t="s">
        <v>17</v>
      </c>
      <c r="N112" s="156" t="s">
        <v>41</v>
      </c>
      <c r="O112" s="157">
        <v>0</v>
      </c>
      <c r="P112" s="157">
        <f>O112*H112</f>
        <v>0</v>
      </c>
      <c r="Q112" s="157">
        <v>0</v>
      </c>
      <c r="R112" s="157">
        <f>Q112*H112</f>
        <v>0</v>
      </c>
      <c r="S112" s="157">
        <v>0</v>
      </c>
      <c r="T112" s="158">
        <f>S112*H112</f>
        <v>0</v>
      </c>
      <c r="AR112" s="16" t="s">
        <v>125</v>
      </c>
      <c r="AT112" s="16" t="s">
        <v>121</v>
      </c>
      <c r="AU112" s="16" t="s">
        <v>80</v>
      </c>
      <c r="AY112" s="16" t="s">
        <v>120</v>
      </c>
      <c r="BE112" s="159">
        <f>IF(N112="základní",J112,0)</f>
        <v>1322.86</v>
      </c>
      <c r="BF112" s="159">
        <f>IF(N112="snížená",J112,0)</f>
        <v>0</v>
      </c>
      <c r="BG112" s="159">
        <f>IF(N112="zákl. přenesená",J112,0)</f>
        <v>0</v>
      </c>
      <c r="BH112" s="159">
        <f>IF(N112="sníž. přenesená",J112,0)</f>
        <v>0</v>
      </c>
      <c r="BI112" s="159">
        <f>IF(N112="nulová",J112,0)</f>
        <v>0</v>
      </c>
      <c r="BJ112" s="16" t="s">
        <v>78</v>
      </c>
      <c r="BK112" s="159">
        <f>ROUND(I112*H112,2)</f>
        <v>1322.86</v>
      </c>
      <c r="BL112" s="16" t="s">
        <v>125</v>
      </c>
      <c r="BM112" s="16" t="s">
        <v>160</v>
      </c>
    </row>
    <row r="113" spans="2:65" s="11" customFormat="1" ht="11.25">
      <c r="B113" s="162"/>
      <c r="C113" s="163"/>
      <c r="D113" s="164" t="s">
        <v>147</v>
      </c>
      <c r="E113" s="165" t="s">
        <v>17</v>
      </c>
      <c r="F113" s="166" t="s">
        <v>161</v>
      </c>
      <c r="G113" s="163"/>
      <c r="H113" s="167">
        <v>1.294</v>
      </c>
      <c r="I113" s="163"/>
      <c r="J113" s="163"/>
      <c r="K113" s="163"/>
      <c r="L113" s="168"/>
      <c r="M113" s="169"/>
      <c r="N113" s="170"/>
      <c r="O113" s="170"/>
      <c r="P113" s="170"/>
      <c r="Q113" s="170"/>
      <c r="R113" s="170"/>
      <c r="S113" s="170"/>
      <c r="T113" s="171"/>
      <c r="AT113" s="172" t="s">
        <v>147</v>
      </c>
      <c r="AU113" s="172" t="s">
        <v>80</v>
      </c>
      <c r="AV113" s="11" t="s">
        <v>80</v>
      </c>
      <c r="AW113" s="11" t="s">
        <v>31</v>
      </c>
      <c r="AX113" s="11" t="s">
        <v>70</v>
      </c>
      <c r="AY113" s="172" t="s">
        <v>120</v>
      </c>
    </row>
    <row r="114" spans="2:65" s="12" customFormat="1" ht="11.25">
      <c r="B114" s="173"/>
      <c r="C114" s="174"/>
      <c r="D114" s="164" t="s">
        <v>147</v>
      </c>
      <c r="E114" s="175" t="s">
        <v>17</v>
      </c>
      <c r="F114" s="176" t="s">
        <v>149</v>
      </c>
      <c r="G114" s="174"/>
      <c r="H114" s="177">
        <v>1.294</v>
      </c>
      <c r="I114" s="174"/>
      <c r="J114" s="174"/>
      <c r="K114" s="174"/>
      <c r="L114" s="178"/>
      <c r="M114" s="179"/>
      <c r="N114" s="180"/>
      <c r="O114" s="180"/>
      <c r="P114" s="180"/>
      <c r="Q114" s="180"/>
      <c r="R114" s="180"/>
      <c r="S114" s="180"/>
      <c r="T114" s="181"/>
      <c r="AT114" s="182" t="s">
        <v>147</v>
      </c>
      <c r="AU114" s="182" t="s">
        <v>80</v>
      </c>
      <c r="AV114" s="12" t="s">
        <v>125</v>
      </c>
      <c r="AW114" s="12" t="s">
        <v>31</v>
      </c>
      <c r="AX114" s="12" t="s">
        <v>78</v>
      </c>
      <c r="AY114" s="182" t="s">
        <v>120</v>
      </c>
    </row>
    <row r="115" spans="2:65" s="10" customFormat="1" ht="22.9" customHeight="1">
      <c r="B115" s="137"/>
      <c r="C115" s="138"/>
      <c r="D115" s="139" t="s">
        <v>69</v>
      </c>
      <c r="E115" s="160" t="s">
        <v>162</v>
      </c>
      <c r="F115" s="160" t="s">
        <v>163</v>
      </c>
      <c r="G115" s="138"/>
      <c r="H115" s="138"/>
      <c r="I115" s="138"/>
      <c r="J115" s="161">
        <f>BK115</f>
        <v>22246.46</v>
      </c>
      <c r="K115" s="138"/>
      <c r="L115" s="142"/>
      <c r="M115" s="143"/>
      <c r="N115" s="144"/>
      <c r="O115" s="144"/>
      <c r="P115" s="145">
        <f>SUM(P116:P121)</f>
        <v>0</v>
      </c>
      <c r="Q115" s="144"/>
      <c r="R115" s="145">
        <f>SUM(R116:R121)</f>
        <v>0</v>
      </c>
      <c r="S115" s="144"/>
      <c r="T115" s="146">
        <f>SUM(T116:T121)</f>
        <v>0</v>
      </c>
      <c r="AR115" s="147" t="s">
        <v>78</v>
      </c>
      <c r="AT115" s="148" t="s">
        <v>69</v>
      </c>
      <c r="AU115" s="148" t="s">
        <v>78</v>
      </c>
      <c r="AY115" s="147" t="s">
        <v>120</v>
      </c>
      <c r="BK115" s="149">
        <f>SUM(BK116:BK121)</f>
        <v>22246.46</v>
      </c>
    </row>
    <row r="116" spans="2:65" s="1" customFormat="1" ht="22.5" customHeight="1">
      <c r="B116" s="30"/>
      <c r="C116" s="150" t="s">
        <v>164</v>
      </c>
      <c r="D116" s="150" t="s">
        <v>121</v>
      </c>
      <c r="E116" s="151" t="s">
        <v>165</v>
      </c>
      <c r="F116" s="152" t="s">
        <v>166</v>
      </c>
      <c r="G116" s="153" t="s">
        <v>167</v>
      </c>
      <c r="H116" s="154">
        <v>2.5819999999999999</v>
      </c>
      <c r="I116" s="155">
        <v>550</v>
      </c>
      <c r="J116" s="155">
        <f>ROUND(I116*H116,2)</f>
        <v>1420.1</v>
      </c>
      <c r="K116" s="152" t="s">
        <v>17</v>
      </c>
      <c r="L116" s="34"/>
      <c r="M116" s="56" t="s">
        <v>17</v>
      </c>
      <c r="N116" s="156" t="s">
        <v>41</v>
      </c>
      <c r="O116" s="157">
        <v>0</v>
      </c>
      <c r="P116" s="157">
        <f>O116*H116</f>
        <v>0</v>
      </c>
      <c r="Q116" s="157">
        <v>0</v>
      </c>
      <c r="R116" s="157">
        <f>Q116*H116</f>
        <v>0</v>
      </c>
      <c r="S116" s="157">
        <v>0</v>
      </c>
      <c r="T116" s="158">
        <f>S116*H116</f>
        <v>0</v>
      </c>
      <c r="AR116" s="16" t="s">
        <v>125</v>
      </c>
      <c r="AT116" s="16" t="s">
        <v>121</v>
      </c>
      <c r="AU116" s="16" t="s">
        <v>80</v>
      </c>
      <c r="AY116" s="16" t="s">
        <v>120</v>
      </c>
      <c r="BE116" s="159">
        <f>IF(N116="základní",J116,0)</f>
        <v>1420.1</v>
      </c>
      <c r="BF116" s="159">
        <f>IF(N116="snížená",J116,0)</f>
        <v>0</v>
      </c>
      <c r="BG116" s="159">
        <f>IF(N116="zákl. přenesená",J116,0)</f>
        <v>0</v>
      </c>
      <c r="BH116" s="159">
        <f>IF(N116="sníž. přenesená",J116,0)</f>
        <v>0</v>
      </c>
      <c r="BI116" s="159">
        <f>IF(N116="nulová",J116,0)</f>
        <v>0</v>
      </c>
      <c r="BJ116" s="16" t="s">
        <v>78</v>
      </c>
      <c r="BK116" s="159">
        <f>ROUND(I116*H116,2)</f>
        <v>1420.1</v>
      </c>
      <c r="BL116" s="16" t="s">
        <v>125</v>
      </c>
      <c r="BM116" s="16" t="s">
        <v>168</v>
      </c>
    </row>
    <row r="117" spans="2:65" s="1" customFormat="1" ht="16.5" customHeight="1">
      <c r="B117" s="30"/>
      <c r="C117" s="150" t="s">
        <v>154</v>
      </c>
      <c r="D117" s="150" t="s">
        <v>121</v>
      </c>
      <c r="E117" s="151" t="s">
        <v>169</v>
      </c>
      <c r="F117" s="152" t="s">
        <v>170</v>
      </c>
      <c r="G117" s="153" t="s">
        <v>167</v>
      </c>
      <c r="H117" s="154">
        <v>2.5819999999999999</v>
      </c>
      <c r="I117" s="155">
        <v>209.67</v>
      </c>
      <c r="J117" s="155">
        <f>ROUND(I117*H117,2)</f>
        <v>541.37</v>
      </c>
      <c r="K117" s="152" t="s">
        <v>17</v>
      </c>
      <c r="L117" s="34"/>
      <c r="M117" s="56" t="s">
        <v>17</v>
      </c>
      <c r="N117" s="156" t="s">
        <v>41</v>
      </c>
      <c r="O117" s="157">
        <v>0</v>
      </c>
      <c r="P117" s="157">
        <f>O117*H117</f>
        <v>0</v>
      </c>
      <c r="Q117" s="157">
        <v>0</v>
      </c>
      <c r="R117" s="157">
        <f>Q117*H117</f>
        <v>0</v>
      </c>
      <c r="S117" s="157">
        <v>0</v>
      </c>
      <c r="T117" s="158">
        <f>S117*H117</f>
        <v>0</v>
      </c>
      <c r="AR117" s="16" t="s">
        <v>125</v>
      </c>
      <c r="AT117" s="16" t="s">
        <v>121</v>
      </c>
      <c r="AU117" s="16" t="s">
        <v>80</v>
      </c>
      <c r="AY117" s="16" t="s">
        <v>120</v>
      </c>
      <c r="BE117" s="159">
        <f>IF(N117="základní",J117,0)</f>
        <v>541.37</v>
      </c>
      <c r="BF117" s="159">
        <f>IF(N117="snížená",J117,0)</f>
        <v>0</v>
      </c>
      <c r="BG117" s="159">
        <f>IF(N117="zákl. přenesená",J117,0)</f>
        <v>0</v>
      </c>
      <c r="BH117" s="159">
        <f>IF(N117="sníž. přenesená",J117,0)</f>
        <v>0</v>
      </c>
      <c r="BI117" s="159">
        <f>IF(N117="nulová",J117,0)</f>
        <v>0</v>
      </c>
      <c r="BJ117" s="16" t="s">
        <v>78</v>
      </c>
      <c r="BK117" s="159">
        <f>ROUND(I117*H117,2)</f>
        <v>541.37</v>
      </c>
      <c r="BL117" s="16" t="s">
        <v>125</v>
      </c>
      <c r="BM117" s="16" t="s">
        <v>171</v>
      </c>
    </row>
    <row r="118" spans="2:65" s="1" customFormat="1" ht="22.5" customHeight="1">
      <c r="B118" s="30"/>
      <c r="C118" s="150" t="s">
        <v>172</v>
      </c>
      <c r="D118" s="150" t="s">
        <v>121</v>
      </c>
      <c r="E118" s="151" t="s">
        <v>173</v>
      </c>
      <c r="F118" s="152" t="s">
        <v>174</v>
      </c>
      <c r="G118" s="153" t="s">
        <v>167</v>
      </c>
      <c r="H118" s="154">
        <v>21.6</v>
      </c>
      <c r="I118" s="155">
        <v>9.1199999999999992</v>
      </c>
      <c r="J118" s="155">
        <f>ROUND(I118*H118,2)</f>
        <v>196.99</v>
      </c>
      <c r="K118" s="152" t="s">
        <v>17</v>
      </c>
      <c r="L118" s="34"/>
      <c r="M118" s="56" t="s">
        <v>17</v>
      </c>
      <c r="N118" s="156" t="s">
        <v>41</v>
      </c>
      <c r="O118" s="157">
        <v>0</v>
      </c>
      <c r="P118" s="157">
        <f>O118*H118</f>
        <v>0</v>
      </c>
      <c r="Q118" s="157">
        <v>0</v>
      </c>
      <c r="R118" s="157">
        <f>Q118*H118</f>
        <v>0</v>
      </c>
      <c r="S118" s="157">
        <v>0</v>
      </c>
      <c r="T118" s="158">
        <f>S118*H118</f>
        <v>0</v>
      </c>
      <c r="AR118" s="16" t="s">
        <v>125</v>
      </c>
      <c r="AT118" s="16" t="s">
        <v>121</v>
      </c>
      <c r="AU118" s="16" t="s">
        <v>80</v>
      </c>
      <c r="AY118" s="16" t="s">
        <v>120</v>
      </c>
      <c r="BE118" s="159">
        <f>IF(N118="základní",J118,0)</f>
        <v>196.99</v>
      </c>
      <c r="BF118" s="159">
        <f>IF(N118="snížená",J118,0)</f>
        <v>0</v>
      </c>
      <c r="BG118" s="159">
        <f>IF(N118="zákl. přenesená",J118,0)</f>
        <v>0</v>
      </c>
      <c r="BH118" s="159">
        <f>IF(N118="sníž. přenesená",J118,0)</f>
        <v>0</v>
      </c>
      <c r="BI118" s="159">
        <f>IF(N118="nulová",J118,0)</f>
        <v>0</v>
      </c>
      <c r="BJ118" s="16" t="s">
        <v>78</v>
      </c>
      <c r="BK118" s="159">
        <f>ROUND(I118*H118,2)</f>
        <v>196.99</v>
      </c>
      <c r="BL118" s="16" t="s">
        <v>125</v>
      </c>
      <c r="BM118" s="16" t="s">
        <v>175</v>
      </c>
    </row>
    <row r="119" spans="2:65" s="11" customFormat="1" ht="11.25">
      <c r="B119" s="162"/>
      <c r="C119" s="163"/>
      <c r="D119" s="164" t="s">
        <v>147</v>
      </c>
      <c r="E119" s="165" t="s">
        <v>17</v>
      </c>
      <c r="F119" s="166" t="s">
        <v>176</v>
      </c>
      <c r="G119" s="163"/>
      <c r="H119" s="167">
        <v>21.6</v>
      </c>
      <c r="I119" s="163"/>
      <c r="J119" s="163"/>
      <c r="K119" s="163"/>
      <c r="L119" s="168"/>
      <c r="M119" s="169"/>
      <c r="N119" s="170"/>
      <c r="O119" s="170"/>
      <c r="P119" s="170"/>
      <c r="Q119" s="170"/>
      <c r="R119" s="170"/>
      <c r="S119" s="170"/>
      <c r="T119" s="171"/>
      <c r="AT119" s="172" t="s">
        <v>147</v>
      </c>
      <c r="AU119" s="172" t="s">
        <v>80</v>
      </c>
      <c r="AV119" s="11" t="s">
        <v>80</v>
      </c>
      <c r="AW119" s="11" t="s">
        <v>31</v>
      </c>
      <c r="AX119" s="11" t="s">
        <v>70</v>
      </c>
      <c r="AY119" s="172" t="s">
        <v>120</v>
      </c>
    </row>
    <row r="120" spans="2:65" s="12" customFormat="1" ht="11.25">
      <c r="B120" s="173"/>
      <c r="C120" s="174"/>
      <c r="D120" s="164" t="s">
        <v>147</v>
      </c>
      <c r="E120" s="175" t="s">
        <v>17</v>
      </c>
      <c r="F120" s="176" t="s">
        <v>149</v>
      </c>
      <c r="G120" s="174"/>
      <c r="H120" s="177">
        <v>21.6</v>
      </c>
      <c r="I120" s="174"/>
      <c r="J120" s="174"/>
      <c r="K120" s="174"/>
      <c r="L120" s="178"/>
      <c r="M120" s="179"/>
      <c r="N120" s="180"/>
      <c r="O120" s="180"/>
      <c r="P120" s="180"/>
      <c r="Q120" s="180"/>
      <c r="R120" s="180"/>
      <c r="S120" s="180"/>
      <c r="T120" s="181"/>
      <c r="AT120" s="182" t="s">
        <v>147</v>
      </c>
      <c r="AU120" s="182" t="s">
        <v>80</v>
      </c>
      <c r="AV120" s="12" t="s">
        <v>125</v>
      </c>
      <c r="AW120" s="12" t="s">
        <v>31</v>
      </c>
      <c r="AX120" s="12" t="s">
        <v>78</v>
      </c>
      <c r="AY120" s="182" t="s">
        <v>120</v>
      </c>
    </row>
    <row r="121" spans="2:65" s="1" customFormat="1" ht="16.5" customHeight="1">
      <c r="B121" s="30"/>
      <c r="C121" s="150" t="s">
        <v>177</v>
      </c>
      <c r="D121" s="150" t="s">
        <v>121</v>
      </c>
      <c r="E121" s="151" t="s">
        <v>178</v>
      </c>
      <c r="F121" s="152" t="s">
        <v>179</v>
      </c>
      <c r="G121" s="153" t="s">
        <v>167</v>
      </c>
      <c r="H121" s="154">
        <v>21.6</v>
      </c>
      <c r="I121" s="155">
        <v>930</v>
      </c>
      <c r="J121" s="155">
        <f>ROUND(I121*H121,2)</f>
        <v>20088</v>
      </c>
      <c r="K121" s="152" t="s">
        <v>17</v>
      </c>
      <c r="L121" s="34"/>
      <c r="M121" s="56" t="s">
        <v>17</v>
      </c>
      <c r="N121" s="156" t="s">
        <v>41</v>
      </c>
      <c r="O121" s="157">
        <v>0</v>
      </c>
      <c r="P121" s="157">
        <f>O121*H121</f>
        <v>0</v>
      </c>
      <c r="Q121" s="157">
        <v>0</v>
      </c>
      <c r="R121" s="157">
        <f>Q121*H121</f>
        <v>0</v>
      </c>
      <c r="S121" s="157">
        <v>0</v>
      </c>
      <c r="T121" s="158">
        <f>S121*H121</f>
        <v>0</v>
      </c>
      <c r="AR121" s="16" t="s">
        <v>125</v>
      </c>
      <c r="AT121" s="16" t="s">
        <v>121</v>
      </c>
      <c r="AU121" s="16" t="s">
        <v>80</v>
      </c>
      <c r="AY121" s="16" t="s">
        <v>120</v>
      </c>
      <c r="BE121" s="159">
        <f>IF(N121="základní",J121,0)</f>
        <v>20088</v>
      </c>
      <c r="BF121" s="159">
        <f>IF(N121="snížená",J121,0)</f>
        <v>0</v>
      </c>
      <c r="BG121" s="159">
        <f>IF(N121="zákl. přenesená",J121,0)</f>
        <v>0</v>
      </c>
      <c r="BH121" s="159">
        <f>IF(N121="sníž. přenesená",J121,0)</f>
        <v>0</v>
      </c>
      <c r="BI121" s="159">
        <f>IF(N121="nulová",J121,0)</f>
        <v>0</v>
      </c>
      <c r="BJ121" s="16" t="s">
        <v>78</v>
      </c>
      <c r="BK121" s="159">
        <f>ROUND(I121*H121,2)</f>
        <v>20088</v>
      </c>
      <c r="BL121" s="16" t="s">
        <v>125</v>
      </c>
      <c r="BM121" s="16" t="s">
        <v>180</v>
      </c>
    </row>
    <row r="122" spans="2:65" s="10" customFormat="1" ht="22.9" customHeight="1">
      <c r="B122" s="137"/>
      <c r="C122" s="138"/>
      <c r="D122" s="139" t="s">
        <v>69</v>
      </c>
      <c r="E122" s="160" t="s">
        <v>181</v>
      </c>
      <c r="F122" s="160" t="s">
        <v>182</v>
      </c>
      <c r="G122" s="138"/>
      <c r="H122" s="138"/>
      <c r="I122" s="138"/>
      <c r="J122" s="161">
        <f>BK122</f>
        <v>1239.3599999999999</v>
      </c>
      <c r="K122" s="138"/>
      <c r="L122" s="142"/>
      <c r="M122" s="143"/>
      <c r="N122" s="144"/>
      <c r="O122" s="144"/>
      <c r="P122" s="145">
        <f>P123</f>
        <v>0</v>
      </c>
      <c r="Q122" s="144"/>
      <c r="R122" s="145">
        <f>R123</f>
        <v>0</v>
      </c>
      <c r="S122" s="144"/>
      <c r="T122" s="146">
        <f>T123</f>
        <v>0</v>
      </c>
      <c r="AR122" s="147" t="s">
        <v>78</v>
      </c>
      <c r="AT122" s="148" t="s">
        <v>69</v>
      </c>
      <c r="AU122" s="148" t="s">
        <v>78</v>
      </c>
      <c r="AY122" s="147" t="s">
        <v>120</v>
      </c>
      <c r="BK122" s="149">
        <f>BK123</f>
        <v>1239.3599999999999</v>
      </c>
    </row>
    <row r="123" spans="2:65" s="1" customFormat="1" ht="22.5" customHeight="1">
      <c r="B123" s="30"/>
      <c r="C123" s="150" t="s">
        <v>183</v>
      </c>
      <c r="D123" s="150" t="s">
        <v>121</v>
      </c>
      <c r="E123" s="151" t="s">
        <v>184</v>
      </c>
      <c r="F123" s="152" t="s">
        <v>185</v>
      </c>
      <c r="G123" s="153" t="s">
        <v>167</v>
      </c>
      <c r="H123" s="154">
        <v>2.5819999999999999</v>
      </c>
      <c r="I123" s="155">
        <v>480</v>
      </c>
      <c r="J123" s="155">
        <f>ROUND(I123*H123,2)</f>
        <v>1239.3599999999999</v>
      </c>
      <c r="K123" s="152" t="s">
        <v>17</v>
      </c>
      <c r="L123" s="34"/>
      <c r="M123" s="56" t="s">
        <v>17</v>
      </c>
      <c r="N123" s="156" t="s">
        <v>41</v>
      </c>
      <c r="O123" s="157">
        <v>0</v>
      </c>
      <c r="P123" s="157">
        <f>O123*H123</f>
        <v>0</v>
      </c>
      <c r="Q123" s="157">
        <v>0</v>
      </c>
      <c r="R123" s="157">
        <f>Q123*H123</f>
        <v>0</v>
      </c>
      <c r="S123" s="157">
        <v>0</v>
      </c>
      <c r="T123" s="158">
        <f>S123*H123</f>
        <v>0</v>
      </c>
      <c r="AR123" s="16" t="s">
        <v>125</v>
      </c>
      <c r="AT123" s="16" t="s">
        <v>121</v>
      </c>
      <c r="AU123" s="16" t="s">
        <v>80</v>
      </c>
      <c r="AY123" s="16" t="s">
        <v>120</v>
      </c>
      <c r="BE123" s="159">
        <f>IF(N123="základní",J123,0)</f>
        <v>1239.3599999999999</v>
      </c>
      <c r="BF123" s="159">
        <f>IF(N123="snížená",J123,0)</f>
        <v>0</v>
      </c>
      <c r="BG123" s="159">
        <f>IF(N123="zákl. přenesená",J123,0)</f>
        <v>0</v>
      </c>
      <c r="BH123" s="159">
        <f>IF(N123="sníž. přenesená",J123,0)</f>
        <v>0</v>
      </c>
      <c r="BI123" s="159">
        <f>IF(N123="nulová",J123,0)</f>
        <v>0</v>
      </c>
      <c r="BJ123" s="16" t="s">
        <v>78</v>
      </c>
      <c r="BK123" s="159">
        <f>ROUND(I123*H123,2)</f>
        <v>1239.3599999999999</v>
      </c>
      <c r="BL123" s="16" t="s">
        <v>125</v>
      </c>
      <c r="BM123" s="16" t="s">
        <v>186</v>
      </c>
    </row>
    <row r="124" spans="2:65" s="10" customFormat="1" ht="25.9" customHeight="1">
      <c r="B124" s="137"/>
      <c r="C124" s="138"/>
      <c r="D124" s="139" t="s">
        <v>69</v>
      </c>
      <c r="E124" s="140" t="s">
        <v>187</v>
      </c>
      <c r="F124" s="140" t="s">
        <v>188</v>
      </c>
      <c r="G124" s="138"/>
      <c r="H124" s="138"/>
      <c r="I124" s="138"/>
      <c r="J124" s="141">
        <f>BK124</f>
        <v>-2200</v>
      </c>
      <c r="K124" s="138"/>
      <c r="L124" s="142"/>
      <c r="M124" s="143"/>
      <c r="N124" s="144"/>
      <c r="O124" s="144"/>
      <c r="P124" s="145">
        <f>P125</f>
        <v>0</v>
      </c>
      <c r="Q124" s="144"/>
      <c r="R124" s="145">
        <f>R125</f>
        <v>0</v>
      </c>
      <c r="S124" s="144"/>
      <c r="T124" s="146">
        <f>T125</f>
        <v>0</v>
      </c>
      <c r="AR124" s="147" t="s">
        <v>78</v>
      </c>
      <c r="AT124" s="148" t="s">
        <v>69</v>
      </c>
      <c r="AU124" s="148" t="s">
        <v>70</v>
      </c>
      <c r="AY124" s="147" t="s">
        <v>120</v>
      </c>
      <c r="BK124" s="149">
        <f>BK125</f>
        <v>-2200</v>
      </c>
    </row>
    <row r="125" spans="2:65" s="10" customFormat="1" ht="22.9" customHeight="1">
      <c r="B125" s="137"/>
      <c r="C125" s="138"/>
      <c r="D125" s="139" t="s">
        <v>69</v>
      </c>
      <c r="E125" s="160" t="s">
        <v>189</v>
      </c>
      <c r="F125" s="160" t="s">
        <v>190</v>
      </c>
      <c r="G125" s="138"/>
      <c r="H125" s="138"/>
      <c r="I125" s="138"/>
      <c r="J125" s="161">
        <f>BK125</f>
        <v>-2200</v>
      </c>
      <c r="K125" s="138"/>
      <c r="L125" s="142"/>
      <c r="M125" s="143"/>
      <c r="N125" s="144"/>
      <c r="O125" s="144"/>
      <c r="P125" s="145">
        <f>SUM(P126:P127)</f>
        <v>0</v>
      </c>
      <c r="Q125" s="144"/>
      <c r="R125" s="145">
        <f>SUM(R126:R127)</f>
        <v>0</v>
      </c>
      <c r="S125" s="144"/>
      <c r="T125" s="146">
        <f>SUM(T126:T127)</f>
        <v>0</v>
      </c>
      <c r="AR125" s="147" t="s">
        <v>78</v>
      </c>
      <c r="AT125" s="148" t="s">
        <v>69</v>
      </c>
      <c r="AU125" s="148" t="s">
        <v>78</v>
      </c>
      <c r="AY125" s="147" t="s">
        <v>120</v>
      </c>
      <c r="BK125" s="149">
        <f>SUM(BK126:BK127)</f>
        <v>-2200</v>
      </c>
    </row>
    <row r="126" spans="2:65" s="1" customFormat="1" ht="16.5" customHeight="1">
      <c r="B126" s="30"/>
      <c r="C126" s="150" t="s">
        <v>191</v>
      </c>
      <c r="D126" s="150" t="s">
        <v>121</v>
      </c>
      <c r="E126" s="151" t="s">
        <v>192</v>
      </c>
      <c r="F126" s="152" t="s">
        <v>193</v>
      </c>
      <c r="G126" s="153" t="s">
        <v>124</v>
      </c>
      <c r="H126" s="154">
        <v>-1</v>
      </c>
      <c r="I126" s="155">
        <v>2200</v>
      </c>
      <c r="J126" s="155">
        <f>ROUND(I126*H126,2)</f>
        <v>-2200</v>
      </c>
      <c r="K126" s="152" t="s">
        <v>17</v>
      </c>
      <c r="L126" s="34"/>
      <c r="M126" s="56" t="s">
        <v>17</v>
      </c>
      <c r="N126" s="156" t="s">
        <v>41</v>
      </c>
      <c r="O126" s="157">
        <v>0</v>
      </c>
      <c r="P126" s="157">
        <f>O126*H126</f>
        <v>0</v>
      </c>
      <c r="Q126" s="157">
        <v>0</v>
      </c>
      <c r="R126" s="157">
        <f>Q126*H126</f>
        <v>0</v>
      </c>
      <c r="S126" s="157">
        <v>0</v>
      </c>
      <c r="T126" s="158">
        <f>S126*H126</f>
        <v>0</v>
      </c>
      <c r="AR126" s="16" t="s">
        <v>125</v>
      </c>
      <c r="AT126" s="16" t="s">
        <v>121</v>
      </c>
      <c r="AU126" s="16" t="s">
        <v>80</v>
      </c>
      <c r="AY126" s="16" t="s">
        <v>120</v>
      </c>
      <c r="BE126" s="159">
        <f>IF(N126="základní",J126,0)</f>
        <v>-2200</v>
      </c>
      <c r="BF126" s="159">
        <f>IF(N126="snížená",J126,0)</f>
        <v>0</v>
      </c>
      <c r="BG126" s="159">
        <f>IF(N126="zákl. přenesená",J126,0)</f>
        <v>0</v>
      </c>
      <c r="BH126" s="159">
        <f>IF(N126="sníž. přenesená",J126,0)</f>
        <v>0</v>
      </c>
      <c r="BI126" s="159">
        <f>IF(N126="nulová",J126,0)</f>
        <v>0</v>
      </c>
      <c r="BJ126" s="16" t="s">
        <v>78</v>
      </c>
      <c r="BK126" s="159">
        <f>ROUND(I126*H126,2)</f>
        <v>-2200</v>
      </c>
      <c r="BL126" s="16" t="s">
        <v>125</v>
      </c>
      <c r="BM126" s="16" t="s">
        <v>194</v>
      </c>
    </row>
    <row r="127" spans="2:65" s="1" customFormat="1" ht="19.5">
      <c r="B127" s="30"/>
      <c r="C127" s="31"/>
      <c r="D127" s="164" t="s">
        <v>195</v>
      </c>
      <c r="E127" s="31"/>
      <c r="F127" s="183" t="s">
        <v>196</v>
      </c>
      <c r="G127" s="31"/>
      <c r="H127" s="31"/>
      <c r="I127" s="31"/>
      <c r="J127" s="31"/>
      <c r="K127" s="31"/>
      <c r="L127" s="34"/>
      <c r="M127" s="184"/>
      <c r="N127" s="57"/>
      <c r="O127" s="57"/>
      <c r="P127" s="57"/>
      <c r="Q127" s="57"/>
      <c r="R127" s="57"/>
      <c r="S127" s="57"/>
      <c r="T127" s="58"/>
      <c r="AT127" s="16" t="s">
        <v>195</v>
      </c>
      <c r="AU127" s="16" t="s">
        <v>80</v>
      </c>
    </row>
    <row r="128" spans="2:65" s="10" customFormat="1" ht="25.9" customHeight="1">
      <c r="B128" s="137"/>
      <c r="C128" s="138"/>
      <c r="D128" s="139" t="s">
        <v>69</v>
      </c>
      <c r="E128" s="140" t="s">
        <v>197</v>
      </c>
      <c r="F128" s="140" t="s">
        <v>198</v>
      </c>
      <c r="G128" s="138"/>
      <c r="H128" s="138"/>
      <c r="I128" s="138"/>
      <c r="J128" s="141">
        <f>BK128</f>
        <v>-58757.33000000006</v>
      </c>
      <c r="K128" s="138"/>
      <c r="L128" s="142"/>
      <c r="M128" s="143"/>
      <c r="N128" s="144"/>
      <c r="O128" s="144"/>
      <c r="P128" s="145">
        <f>P129+P148+P163+P171+P178+P185+P198+P252+P257</f>
        <v>383.44674099999997</v>
      </c>
      <c r="Q128" s="144"/>
      <c r="R128" s="145">
        <f>R129+R148+R163+R171+R178+R185+R198+R252+R257</f>
        <v>2.5815182300000004</v>
      </c>
      <c r="S128" s="144"/>
      <c r="T128" s="146">
        <f>T129+T148+T163+T171+T178+T185+T198+T252+T257</f>
        <v>0</v>
      </c>
      <c r="AR128" s="147" t="s">
        <v>80</v>
      </c>
      <c r="AT128" s="148" t="s">
        <v>69</v>
      </c>
      <c r="AU128" s="148" t="s">
        <v>70</v>
      </c>
      <c r="AY128" s="147" t="s">
        <v>120</v>
      </c>
      <c r="BK128" s="149">
        <f>BK129+BK148+BK163+BK171+BK178+BK185+BK198+BK252+BK257</f>
        <v>-58757.33000000006</v>
      </c>
    </row>
    <row r="129" spans="2:65" s="10" customFormat="1" ht="22.9" customHeight="1">
      <c r="B129" s="137"/>
      <c r="C129" s="138"/>
      <c r="D129" s="139" t="s">
        <v>69</v>
      </c>
      <c r="E129" s="160" t="s">
        <v>199</v>
      </c>
      <c r="F129" s="160" t="s">
        <v>200</v>
      </c>
      <c r="G129" s="138"/>
      <c r="H129" s="138"/>
      <c r="I129" s="138"/>
      <c r="J129" s="161">
        <f>BK129</f>
        <v>255269.58</v>
      </c>
      <c r="K129" s="138"/>
      <c r="L129" s="142"/>
      <c r="M129" s="143"/>
      <c r="N129" s="144"/>
      <c r="O129" s="144"/>
      <c r="P129" s="145">
        <f>SUM(P130:P147)</f>
        <v>232.452675</v>
      </c>
      <c r="Q129" s="144"/>
      <c r="R129" s="145">
        <f>SUM(R130:R147)</f>
        <v>0.81280384999999999</v>
      </c>
      <c r="S129" s="144"/>
      <c r="T129" s="146">
        <f>SUM(T130:T147)</f>
        <v>0</v>
      </c>
      <c r="AR129" s="147" t="s">
        <v>80</v>
      </c>
      <c r="AT129" s="148" t="s">
        <v>69</v>
      </c>
      <c r="AU129" s="148" t="s">
        <v>78</v>
      </c>
      <c r="AY129" s="147" t="s">
        <v>120</v>
      </c>
      <c r="BK129" s="149">
        <f>SUM(BK130:BK147)</f>
        <v>255269.58</v>
      </c>
    </row>
    <row r="130" spans="2:65" s="1" customFormat="1" ht="16.5" customHeight="1">
      <c r="B130" s="30"/>
      <c r="C130" s="150" t="s">
        <v>201</v>
      </c>
      <c r="D130" s="150" t="s">
        <v>121</v>
      </c>
      <c r="E130" s="151" t="s">
        <v>202</v>
      </c>
      <c r="F130" s="152" t="s">
        <v>203</v>
      </c>
      <c r="G130" s="153" t="s">
        <v>145</v>
      </c>
      <c r="H130" s="154">
        <v>266.72500000000002</v>
      </c>
      <c r="I130" s="155">
        <v>33.07</v>
      </c>
      <c r="J130" s="155">
        <f>ROUND(I130*H130,2)</f>
        <v>8820.6</v>
      </c>
      <c r="K130" s="152" t="s">
        <v>17</v>
      </c>
      <c r="L130" s="34"/>
      <c r="M130" s="56" t="s">
        <v>17</v>
      </c>
      <c r="N130" s="156" t="s">
        <v>41</v>
      </c>
      <c r="O130" s="157">
        <v>0</v>
      </c>
      <c r="P130" s="157">
        <f>O130*H130</f>
        <v>0</v>
      </c>
      <c r="Q130" s="157">
        <v>0</v>
      </c>
      <c r="R130" s="157">
        <f>Q130*H130</f>
        <v>0</v>
      </c>
      <c r="S130" s="157">
        <v>0</v>
      </c>
      <c r="T130" s="158">
        <f>S130*H130</f>
        <v>0</v>
      </c>
      <c r="AR130" s="16" t="s">
        <v>204</v>
      </c>
      <c r="AT130" s="16" t="s">
        <v>121</v>
      </c>
      <c r="AU130" s="16" t="s">
        <v>80</v>
      </c>
      <c r="AY130" s="16" t="s">
        <v>120</v>
      </c>
      <c r="BE130" s="159">
        <f>IF(N130="základní",J130,0)</f>
        <v>8820.6</v>
      </c>
      <c r="BF130" s="159">
        <f>IF(N130="snížená",J130,0)</f>
        <v>0</v>
      </c>
      <c r="BG130" s="159">
        <f>IF(N130="zákl. přenesená",J130,0)</f>
        <v>0</v>
      </c>
      <c r="BH130" s="159">
        <f>IF(N130="sníž. přenesená",J130,0)</f>
        <v>0</v>
      </c>
      <c r="BI130" s="159">
        <f>IF(N130="nulová",J130,0)</f>
        <v>0</v>
      </c>
      <c r="BJ130" s="16" t="s">
        <v>78</v>
      </c>
      <c r="BK130" s="159">
        <f>ROUND(I130*H130,2)</f>
        <v>8820.6</v>
      </c>
      <c r="BL130" s="16" t="s">
        <v>204</v>
      </c>
      <c r="BM130" s="16" t="s">
        <v>205</v>
      </c>
    </row>
    <row r="131" spans="2:65" s="1" customFormat="1" ht="16.5" customHeight="1">
      <c r="B131" s="30"/>
      <c r="C131" s="185" t="s">
        <v>206</v>
      </c>
      <c r="D131" s="185" t="s">
        <v>187</v>
      </c>
      <c r="E131" s="186" t="s">
        <v>207</v>
      </c>
      <c r="F131" s="187" t="s">
        <v>208</v>
      </c>
      <c r="G131" s="188" t="s">
        <v>145</v>
      </c>
      <c r="H131" s="189">
        <v>306.73399999999998</v>
      </c>
      <c r="I131" s="190">
        <v>23</v>
      </c>
      <c r="J131" s="190">
        <f>ROUND(I131*H131,2)</f>
        <v>7054.88</v>
      </c>
      <c r="K131" s="187" t="s">
        <v>17</v>
      </c>
      <c r="L131" s="191"/>
      <c r="M131" s="192" t="s">
        <v>17</v>
      </c>
      <c r="N131" s="193" t="s">
        <v>41</v>
      </c>
      <c r="O131" s="157">
        <v>0</v>
      </c>
      <c r="P131" s="157">
        <f>O131*H131</f>
        <v>0</v>
      </c>
      <c r="Q131" s="157">
        <v>0</v>
      </c>
      <c r="R131" s="157">
        <f>Q131*H131</f>
        <v>0</v>
      </c>
      <c r="S131" s="157">
        <v>0</v>
      </c>
      <c r="T131" s="158">
        <f>S131*H131</f>
        <v>0</v>
      </c>
      <c r="AR131" s="16" t="s">
        <v>209</v>
      </c>
      <c r="AT131" s="16" t="s">
        <v>187</v>
      </c>
      <c r="AU131" s="16" t="s">
        <v>80</v>
      </c>
      <c r="AY131" s="16" t="s">
        <v>120</v>
      </c>
      <c r="BE131" s="159">
        <f>IF(N131="základní",J131,0)</f>
        <v>7054.88</v>
      </c>
      <c r="BF131" s="159">
        <f>IF(N131="snížená",J131,0)</f>
        <v>0</v>
      </c>
      <c r="BG131" s="159">
        <f>IF(N131="zákl. přenesená",J131,0)</f>
        <v>0</v>
      </c>
      <c r="BH131" s="159">
        <f>IF(N131="sníž. přenesená",J131,0)</f>
        <v>0</v>
      </c>
      <c r="BI131" s="159">
        <f>IF(N131="nulová",J131,0)</f>
        <v>0</v>
      </c>
      <c r="BJ131" s="16" t="s">
        <v>78</v>
      </c>
      <c r="BK131" s="159">
        <f>ROUND(I131*H131,2)</f>
        <v>7054.88</v>
      </c>
      <c r="BL131" s="16" t="s">
        <v>204</v>
      </c>
      <c r="BM131" s="16" t="s">
        <v>210</v>
      </c>
    </row>
    <row r="132" spans="2:65" s="11" customFormat="1" ht="11.25">
      <c r="B132" s="162"/>
      <c r="C132" s="163"/>
      <c r="D132" s="164" t="s">
        <v>147</v>
      </c>
      <c r="E132" s="165" t="s">
        <v>17</v>
      </c>
      <c r="F132" s="166" t="s">
        <v>211</v>
      </c>
      <c r="G132" s="163"/>
      <c r="H132" s="167">
        <v>306.73399999999998</v>
      </c>
      <c r="I132" s="163"/>
      <c r="J132" s="163"/>
      <c r="K132" s="163"/>
      <c r="L132" s="168"/>
      <c r="M132" s="169"/>
      <c r="N132" s="170"/>
      <c r="O132" s="170"/>
      <c r="P132" s="170"/>
      <c r="Q132" s="170"/>
      <c r="R132" s="170"/>
      <c r="S132" s="170"/>
      <c r="T132" s="171"/>
      <c r="AT132" s="172" t="s">
        <v>147</v>
      </c>
      <c r="AU132" s="172" t="s">
        <v>80</v>
      </c>
      <c r="AV132" s="11" t="s">
        <v>80</v>
      </c>
      <c r="AW132" s="11" t="s">
        <v>31</v>
      </c>
      <c r="AX132" s="11" t="s">
        <v>70</v>
      </c>
      <c r="AY132" s="172" t="s">
        <v>120</v>
      </c>
    </row>
    <row r="133" spans="2:65" s="12" customFormat="1" ht="11.25">
      <c r="B133" s="173"/>
      <c r="C133" s="174"/>
      <c r="D133" s="164" t="s">
        <v>147</v>
      </c>
      <c r="E133" s="175" t="s">
        <v>17</v>
      </c>
      <c r="F133" s="176" t="s">
        <v>149</v>
      </c>
      <c r="G133" s="174"/>
      <c r="H133" s="177">
        <v>306.73399999999998</v>
      </c>
      <c r="I133" s="174"/>
      <c r="J133" s="174"/>
      <c r="K133" s="174"/>
      <c r="L133" s="178"/>
      <c r="M133" s="179"/>
      <c r="N133" s="180"/>
      <c r="O133" s="180"/>
      <c r="P133" s="180"/>
      <c r="Q133" s="180"/>
      <c r="R133" s="180"/>
      <c r="S133" s="180"/>
      <c r="T133" s="181"/>
      <c r="AT133" s="182" t="s">
        <v>147</v>
      </c>
      <c r="AU133" s="182" t="s">
        <v>80</v>
      </c>
      <c r="AV133" s="12" t="s">
        <v>125</v>
      </c>
      <c r="AW133" s="12" t="s">
        <v>31</v>
      </c>
      <c r="AX133" s="12" t="s">
        <v>78</v>
      </c>
      <c r="AY133" s="182" t="s">
        <v>120</v>
      </c>
    </row>
    <row r="134" spans="2:65" s="1" customFormat="1" ht="16.5" customHeight="1">
      <c r="B134" s="30"/>
      <c r="C134" s="150" t="s">
        <v>8</v>
      </c>
      <c r="D134" s="150" t="s">
        <v>121</v>
      </c>
      <c r="E134" s="151" t="s">
        <v>212</v>
      </c>
      <c r="F134" s="152" t="s">
        <v>213</v>
      </c>
      <c r="G134" s="153" t="s">
        <v>145</v>
      </c>
      <c r="H134" s="154">
        <v>266.72500000000002</v>
      </c>
      <c r="I134" s="155">
        <v>140.30000000000001</v>
      </c>
      <c r="J134" s="155">
        <f>ROUND(I134*H134,2)</f>
        <v>37421.519999999997</v>
      </c>
      <c r="K134" s="152" t="s">
        <v>17</v>
      </c>
      <c r="L134" s="34"/>
      <c r="M134" s="56" t="s">
        <v>17</v>
      </c>
      <c r="N134" s="156" t="s">
        <v>41</v>
      </c>
      <c r="O134" s="157">
        <v>0.115</v>
      </c>
      <c r="P134" s="157">
        <f>O134*H134</f>
        <v>30.673375000000004</v>
      </c>
      <c r="Q134" s="157">
        <v>5.1000000000000004E-4</v>
      </c>
      <c r="R134" s="157">
        <f>Q134*H134</f>
        <v>0.13602975000000003</v>
      </c>
      <c r="S134" s="157">
        <v>0</v>
      </c>
      <c r="T134" s="158">
        <f>S134*H134</f>
        <v>0</v>
      </c>
      <c r="AR134" s="16" t="s">
        <v>204</v>
      </c>
      <c r="AT134" s="16" t="s">
        <v>121</v>
      </c>
      <c r="AU134" s="16" t="s">
        <v>80</v>
      </c>
      <c r="AY134" s="16" t="s">
        <v>120</v>
      </c>
      <c r="BE134" s="159">
        <f>IF(N134="základní",J134,0)</f>
        <v>37421.519999999997</v>
      </c>
      <c r="BF134" s="159">
        <f>IF(N134="snížená",J134,0)</f>
        <v>0</v>
      </c>
      <c r="BG134" s="159">
        <f>IF(N134="zákl. přenesená",J134,0)</f>
        <v>0</v>
      </c>
      <c r="BH134" s="159">
        <f>IF(N134="sníž. přenesená",J134,0)</f>
        <v>0</v>
      </c>
      <c r="BI134" s="159">
        <f>IF(N134="nulová",J134,0)</f>
        <v>0</v>
      </c>
      <c r="BJ134" s="16" t="s">
        <v>78</v>
      </c>
      <c r="BK134" s="159">
        <f>ROUND(I134*H134,2)</f>
        <v>37421.519999999997</v>
      </c>
      <c r="BL134" s="16" t="s">
        <v>204</v>
      </c>
      <c r="BM134" s="16" t="s">
        <v>214</v>
      </c>
    </row>
    <row r="135" spans="2:65" s="1" customFormat="1" ht="39">
      <c r="B135" s="30"/>
      <c r="C135" s="31"/>
      <c r="D135" s="164" t="s">
        <v>215</v>
      </c>
      <c r="E135" s="31"/>
      <c r="F135" s="183" t="s">
        <v>216</v>
      </c>
      <c r="G135" s="31"/>
      <c r="H135" s="31"/>
      <c r="I135" s="31"/>
      <c r="J135" s="31"/>
      <c r="K135" s="31"/>
      <c r="L135" s="34"/>
      <c r="M135" s="184"/>
      <c r="N135" s="57"/>
      <c r="O135" s="57"/>
      <c r="P135" s="57"/>
      <c r="Q135" s="57"/>
      <c r="R135" s="57"/>
      <c r="S135" s="57"/>
      <c r="T135" s="58"/>
      <c r="AT135" s="16" t="s">
        <v>215</v>
      </c>
      <c r="AU135" s="16" t="s">
        <v>80</v>
      </c>
    </row>
    <row r="136" spans="2:65" s="1" customFormat="1" ht="16.5" customHeight="1">
      <c r="B136" s="30"/>
      <c r="C136" s="185" t="s">
        <v>204</v>
      </c>
      <c r="D136" s="185" t="s">
        <v>187</v>
      </c>
      <c r="E136" s="186" t="s">
        <v>217</v>
      </c>
      <c r="F136" s="187" t="s">
        <v>218</v>
      </c>
      <c r="G136" s="188" t="s">
        <v>145</v>
      </c>
      <c r="H136" s="189">
        <v>306.73399999999998</v>
      </c>
      <c r="I136" s="190">
        <v>250</v>
      </c>
      <c r="J136" s="190">
        <f>ROUND(I136*H136,2)</f>
        <v>76683.5</v>
      </c>
      <c r="K136" s="187" t="s">
        <v>219</v>
      </c>
      <c r="L136" s="191"/>
      <c r="M136" s="192" t="s">
        <v>17</v>
      </c>
      <c r="N136" s="193" t="s">
        <v>41</v>
      </c>
      <c r="O136" s="157">
        <v>0</v>
      </c>
      <c r="P136" s="157">
        <f>O136*H136</f>
        <v>0</v>
      </c>
      <c r="Q136" s="157">
        <v>1.9E-3</v>
      </c>
      <c r="R136" s="157">
        <f>Q136*H136</f>
        <v>0.58279459999999994</v>
      </c>
      <c r="S136" s="157">
        <v>0</v>
      </c>
      <c r="T136" s="158">
        <f>S136*H136</f>
        <v>0</v>
      </c>
      <c r="AR136" s="16" t="s">
        <v>209</v>
      </c>
      <c r="AT136" s="16" t="s">
        <v>187</v>
      </c>
      <c r="AU136" s="16" t="s">
        <v>80</v>
      </c>
      <c r="AY136" s="16" t="s">
        <v>120</v>
      </c>
      <c r="BE136" s="159">
        <f>IF(N136="základní",J136,0)</f>
        <v>76683.5</v>
      </c>
      <c r="BF136" s="159">
        <f>IF(N136="snížená",J136,0)</f>
        <v>0</v>
      </c>
      <c r="BG136" s="159">
        <f>IF(N136="zákl. přenesená",J136,0)</f>
        <v>0</v>
      </c>
      <c r="BH136" s="159">
        <f>IF(N136="sníž. přenesená",J136,0)</f>
        <v>0</v>
      </c>
      <c r="BI136" s="159">
        <f>IF(N136="nulová",J136,0)</f>
        <v>0</v>
      </c>
      <c r="BJ136" s="16" t="s">
        <v>78</v>
      </c>
      <c r="BK136" s="159">
        <f>ROUND(I136*H136,2)</f>
        <v>76683.5</v>
      </c>
      <c r="BL136" s="16" t="s">
        <v>204</v>
      </c>
      <c r="BM136" s="16" t="s">
        <v>220</v>
      </c>
    </row>
    <row r="137" spans="2:65" s="11" customFormat="1" ht="11.25">
      <c r="B137" s="162"/>
      <c r="C137" s="163"/>
      <c r="D137" s="164" t="s">
        <v>147</v>
      </c>
      <c r="E137" s="163"/>
      <c r="F137" s="166" t="s">
        <v>221</v>
      </c>
      <c r="G137" s="163"/>
      <c r="H137" s="167">
        <v>306.73399999999998</v>
      </c>
      <c r="I137" s="163"/>
      <c r="J137" s="163"/>
      <c r="K137" s="163"/>
      <c r="L137" s="168"/>
      <c r="M137" s="169"/>
      <c r="N137" s="170"/>
      <c r="O137" s="170"/>
      <c r="P137" s="170"/>
      <c r="Q137" s="170"/>
      <c r="R137" s="170"/>
      <c r="S137" s="170"/>
      <c r="T137" s="171"/>
      <c r="AT137" s="172" t="s">
        <v>147</v>
      </c>
      <c r="AU137" s="172" t="s">
        <v>80</v>
      </c>
      <c r="AV137" s="11" t="s">
        <v>80</v>
      </c>
      <c r="AW137" s="11" t="s">
        <v>4</v>
      </c>
      <c r="AX137" s="11" t="s">
        <v>78</v>
      </c>
      <c r="AY137" s="172" t="s">
        <v>120</v>
      </c>
    </row>
    <row r="138" spans="2:65" s="1" customFormat="1" ht="16.5" customHeight="1">
      <c r="B138" s="30"/>
      <c r="C138" s="150" t="s">
        <v>222</v>
      </c>
      <c r="D138" s="150" t="s">
        <v>121</v>
      </c>
      <c r="E138" s="151" t="s">
        <v>223</v>
      </c>
      <c r="F138" s="152" t="s">
        <v>224</v>
      </c>
      <c r="G138" s="153" t="s">
        <v>225</v>
      </c>
      <c r="H138" s="154">
        <v>552.82000000000005</v>
      </c>
      <c r="I138" s="155">
        <v>163</v>
      </c>
      <c r="J138" s="155">
        <f>ROUND(I138*H138,2)</f>
        <v>90109.66</v>
      </c>
      <c r="K138" s="152" t="s">
        <v>219</v>
      </c>
      <c r="L138" s="34"/>
      <c r="M138" s="56" t="s">
        <v>17</v>
      </c>
      <c r="N138" s="156" t="s">
        <v>41</v>
      </c>
      <c r="O138" s="157">
        <v>0.36499999999999999</v>
      </c>
      <c r="P138" s="157">
        <f>O138*H138</f>
        <v>201.77930000000001</v>
      </c>
      <c r="Q138" s="157">
        <v>0</v>
      </c>
      <c r="R138" s="157">
        <f>Q138*H138</f>
        <v>0</v>
      </c>
      <c r="S138" s="157">
        <v>0</v>
      </c>
      <c r="T138" s="158">
        <f>S138*H138</f>
        <v>0</v>
      </c>
      <c r="AR138" s="16" t="s">
        <v>204</v>
      </c>
      <c r="AT138" s="16" t="s">
        <v>121</v>
      </c>
      <c r="AU138" s="16" t="s">
        <v>80</v>
      </c>
      <c r="AY138" s="16" t="s">
        <v>120</v>
      </c>
      <c r="BE138" s="159">
        <f>IF(N138="základní",J138,0)</f>
        <v>90109.66</v>
      </c>
      <c r="BF138" s="159">
        <f>IF(N138="snížená",J138,0)</f>
        <v>0</v>
      </c>
      <c r="BG138" s="159">
        <f>IF(N138="zákl. přenesená",J138,0)</f>
        <v>0</v>
      </c>
      <c r="BH138" s="159">
        <f>IF(N138="sníž. přenesená",J138,0)</f>
        <v>0</v>
      </c>
      <c r="BI138" s="159">
        <f>IF(N138="nulová",J138,0)</f>
        <v>0</v>
      </c>
      <c r="BJ138" s="16" t="s">
        <v>78</v>
      </c>
      <c r="BK138" s="159">
        <f>ROUND(I138*H138,2)</f>
        <v>90109.66</v>
      </c>
      <c r="BL138" s="16" t="s">
        <v>204</v>
      </c>
      <c r="BM138" s="16" t="s">
        <v>226</v>
      </c>
    </row>
    <row r="139" spans="2:65" s="1" customFormat="1" ht="29.25">
      <c r="B139" s="30"/>
      <c r="C139" s="31"/>
      <c r="D139" s="164" t="s">
        <v>215</v>
      </c>
      <c r="E139" s="31"/>
      <c r="F139" s="183" t="s">
        <v>227</v>
      </c>
      <c r="G139" s="31"/>
      <c r="H139" s="31"/>
      <c r="I139" s="31"/>
      <c r="J139" s="31"/>
      <c r="K139" s="31"/>
      <c r="L139" s="34"/>
      <c r="M139" s="184"/>
      <c r="N139" s="57"/>
      <c r="O139" s="57"/>
      <c r="P139" s="57"/>
      <c r="Q139" s="57"/>
      <c r="R139" s="57"/>
      <c r="S139" s="57"/>
      <c r="T139" s="58"/>
      <c r="AT139" s="16" t="s">
        <v>215</v>
      </c>
      <c r="AU139" s="16" t="s">
        <v>80</v>
      </c>
    </row>
    <row r="140" spans="2:65" s="11" customFormat="1" ht="11.25">
      <c r="B140" s="162"/>
      <c r="C140" s="163"/>
      <c r="D140" s="164" t="s">
        <v>147</v>
      </c>
      <c r="E140" s="165" t="s">
        <v>17</v>
      </c>
      <c r="F140" s="166" t="s">
        <v>228</v>
      </c>
      <c r="G140" s="163"/>
      <c r="H140" s="167">
        <v>212.4</v>
      </c>
      <c r="I140" s="163"/>
      <c r="J140" s="163"/>
      <c r="K140" s="163"/>
      <c r="L140" s="168"/>
      <c r="M140" s="169"/>
      <c r="N140" s="170"/>
      <c r="O140" s="170"/>
      <c r="P140" s="170"/>
      <c r="Q140" s="170"/>
      <c r="R140" s="170"/>
      <c r="S140" s="170"/>
      <c r="T140" s="171"/>
      <c r="AT140" s="172" t="s">
        <v>147</v>
      </c>
      <c r="AU140" s="172" t="s">
        <v>80</v>
      </c>
      <c r="AV140" s="11" t="s">
        <v>80</v>
      </c>
      <c r="AW140" s="11" t="s">
        <v>31</v>
      </c>
      <c r="AX140" s="11" t="s">
        <v>70</v>
      </c>
      <c r="AY140" s="172" t="s">
        <v>120</v>
      </c>
    </row>
    <row r="141" spans="2:65" s="11" customFormat="1" ht="11.25">
      <c r="B141" s="162"/>
      <c r="C141" s="163"/>
      <c r="D141" s="164" t="s">
        <v>147</v>
      </c>
      <c r="E141" s="165" t="s">
        <v>17</v>
      </c>
      <c r="F141" s="166" t="s">
        <v>229</v>
      </c>
      <c r="G141" s="163"/>
      <c r="H141" s="167">
        <v>75.02</v>
      </c>
      <c r="I141" s="163"/>
      <c r="J141" s="163"/>
      <c r="K141" s="163"/>
      <c r="L141" s="168"/>
      <c r="M141" s="169"/>
      <c r="N141" s="170"/>
      <c r="O141" s="170"/>
      <c r="P141" s="170"/>
      <c r="Q141" s="170"/>
      <c r="R141" s="170"/>
      <c r="S141" s="170"/>
      <c r="T141" s="171"/>
      <c r="AT141" s="172" t="s">
        <v>147</v>
      </c>
      <c r="AU141" s="172" t="s">
        <v>80</v>
      </c>
      <c r="AV141" s="11" t="s">
        <v>80</v>
      </c>
      <c r="AW141" s="11" t="s">
        <v>31</v>
      </c>
      <c r="AX141" s="11" t="s">
        <v>70</v>
      </c>
      <c r="AY141" s="172" t="s">
        <v>120</v>
      </c>
    </row>
    <row r="142" spans="2:65" s="11" customFormat="1" ht="11.25">
      <c r="B142" s="162"/>
      <c r="C142" s="163"/>
      <c r="D142" s="164" t="s">
        <v>147</v>
      </c>
      <c r="E142" s="165" t="s">
        <v>17</v>
      </c>
      <c r="F142" s="166" t="s">
        <v>230</v>
      </c>
      <c r="G142" s="163"/>
      <c r="H142" s="167">
        <v>24</v>
      </c>
      <c r="I142" s="163"/>
      <c r="J142" s="163"/>
      <c r="K142" s="163"/>
      <c r="L142" s="168"/>
      <c r="M142" s="169"/>
      <c r="N142" s="170"/>
      <c r="O142" s="170"/>
      <c r="P142" s="170"/>
      <c r="Q142" s="170"/>
      <c r="R142" s="170"/>
      <c r="S142" s="170"/>
      <c r="T142" s="171"/>
      <c r="AT142" s="172" t="s">
        <v>147</v>
      </c>
      <c r="AU142" s="172" t="s">
        <v>80</v>
      </c>
      <c r="AV142" s="11" t="s">
        <v>80</v>
      </c>
      <c r="AW142" s="11" t="s">
        <v>31</v>
      </c>
      <c r="AX142" s="11" t="s">
        <v>70</v>
      </c>
      <c r="AY142" s="172" t="s">
        <v>120</v>
      </c>
    </row>
    <row r="143" spans="2:65" s="11" customFormat="1" ht="11.25">
      <c r="B143" s="162"/>
      <c r="C143" s="163"/>
      <c r="D143" s="164" t="s">
        <v>147</v>
      </c>
      <c r="E143" s="165" t="s">
        <v>17</v>
      </c>
      <c r="F143" s="166" t="s">
        <v>231</v>
      </c>
      <c r="G143" s="163"/>
      <c r="H143" s="167">
        <v>241.4</v>
      </c>
      <c r="I143" s="163"/>
      <c r="J143" s="163"/>
      <c r="K143" s="163"/>
      <c r="L143" s="168"/>
      <c r="M143" s="169"/>
      <c r="N143" s="170"/>
      <c r="O143" s="170"/>
      <c r="P143" s="170"/>
      <c r="Q143" s="170"/>
      <c r="R143" s="170"/>
      <c r="S143" s="170"/>
      <c r="T143" s="171"/>
      <c r="AT143" s="172" t="s">
        <v>147</v>
      </c>
      <c r="AU143" s="172" t="s">
        <v>80</v>
      </c>
      <c r="AV143" s="11" t="s">
        <v>80</v>
      </c>
      <c r="AW143" s="11" t="s">
        <v>31</v>
      </c>
      <c r="AX143" s="11" t="s">
        <v>70</v>
      </c>
      <c r="AY143" s="172" t="s">
        <v>120</v>
      </c>
    </row>
    <row r="144" spans="2:65" s="12" customFormat="1" ht="11.25">
      <c r="B144" s="173"/>
      <c r="C144" s="174"/>
      <c r="D144" s="164" t="s">
        <v>147</v>
      </c>
      <c r="E144" s="175" t="s">
        <v>17</v>
      </c>
      <c r="F144" s="176" t="s">
        <v>149</v>
      </c>
      <c r="G144" s="174"/>
      <c r="H144" s="177">
        <v>552.82000000000005</v>
      </c>
      <c r="I144" s="174"/>
      <c r="J144" s="174"/>
      <c r="K144" s="174"/>
      <c r="L144" s="178"/>
      <c r="M144" s="179"/>
      <c r="N144" s="180"/>
      <c r="O144" s="180"/>
      <c r="P144" s="180"/>
      <c r="Q144" s="180"/>
      <c r="R144" s="180"/>
      <c r="S144" s="180"/>
      <c r="T144" s="181"/>
      <c r="AT144" s="182" t="s">
        <v>147</v>
      </c>
      <c r="AU144" s="182" t="s">
        <v>80</v>
      </c>
      <c r="AV144" s="12" t="s">
        <v>125</v>
      </c>
      <c r="AW144" s="12" t="s">
        <v>31</v>
      </c>
      <c r="AX144" s="12" t="s">
        <v>78</v>
      </c>
      <c r="AY144" s="182" t="s">
        <v>120</v>
      </c>
    </row>
    <row r="145" spans="2:65" s="1" customFormat="1" ht="16.5" customHeight="1">
      <c r="B145" s="30"/>
      <c r="C145" s="185" t="s">
        <v>232</v>
      </c>
      <c r="D145" s="185" t="s">
        <v>187</v>
      </c>
      <c r="E145" s="186" t="s">
        <v>233</v>
      </c>
      <c r="F145" s="187" t="s">
        <v>234</v>
      </c>
      <c r="G145" s="188" t="s">
        <v>225</v>
      </c>
      <c r="H145" s="189">
        <v>187.959</v>
      </c>
      <c r="I145" s="190">
        <v>142</v>
      </c>
      <c r="J145" s="190">
        <f>ROUND(I145*H145,2)</f>
        <v>26690.18</v>
      </c>
      <c r="K145" s="187" t="s">
        <v>219</v>
      </c>
      <c r="L145" s="191"/>
      <c r="M145" s="192" t="s">
        <v>17</v>
      </c>
      <c r="N145" s="193" t="s">
        <v>41</v>
      </c>
      <c r="O145" s="157">
        <v>0</v>
      </c>
      <c r="P145" s="157">
        <f>O145*H145</f>
        <v>0</v>
      </c>
      <c r="Q145" s="157">
        <v>5.0000000000000001E-4</v>
      </c>
      <c r="R145" s="157">
        <f>Q145*H145</f>
        <v>9.3979500000000007E-2</v>
      </c>
      <c r="S145" s="157">
        <v>0</v>
      </c>
      <c r="T145" s="158">
        <f>S145*H145</f>
        <v>0</v>
      </c>
      <c r="AR145" s="16" t="s">
        <v>209</v>
      </c>
      <c r="AT145" s="16" t="s">
        <v>187</v>
      </c>
      <c r="AU145" s="16" t="s">
        <v>80</v>
      </c>
      <c r="AY145" s="16" t="s">
        <v>120</v>
      </c>
      <c r="BE145" s="159">
        <f>IF(N145="základní",J145,0)</f>
        <v>26690.18</v>
      </c>
      <c r="BF145" s="159">
        <f>IF(N145="snížená",J145,0)</f>
        <v>0</v>
      </c>
      <c r="BG145" s="159">
        <f>IF(N145="zákl. přenesená",J145,0)</f>
        <v>0</v>
      </c>
      <c r="BH145" s="159">
        <f>IF(N145="sníž. přenesená",J145,0)</f>
        <v>0</v>
      </c>
      <c r="BI145" s="159">
        <f>IF(N145="nulová",J145,0)</f>
        <v>0</v>
      </c>
      <c r="BJ145" s="16" t="s">
        <v>78</v>
      </c>
      <c r="BK145" s="159">
        <f>ROUND(I145*H145,2)</f>
        <v>26690.18</v>
      </c>
      <c r="BL145" s="16" t="s">
        <v>204</v>
      </c>
      <c r="BM145" s="16" t="s">
        <v>235</v>
      </c>
    </row>
    <row r="146" spans="2:65" s="11" customFormat="1" ht="11.25">
      <c r="B146" s="162"/>
      <c r="C146" s="163"/>
      <c r="D146" s="164" t="s">
        <v>147</v>
      </c>
      <c r="E146" s="163"/>
      <c r="F146" s="166" t="s">
        <v>236</v>
      </c>
      <c r="G146" s="163"/>
      <c r="H146" s="167">
        <v>187.959</v>
      </c>
      <c r="I146" s="163"/>
      <c r="J146" s="163"/>
      <c r="K146" s="163"/>
      <c r="L146" s="168"/>
      <c r="M146" s="169"/>
      <c r="N146" s="170"/>
      <c r="O146" s="170"/>
      <c r="P146" s="170"/>
      <c r="Q146" s="170"/>
      <c r="R146" s="170"/>
      <c r="S146" s="170"/>
      <c r="T146" s="171"/>
      <c r="AT146" s="172" t="s">
        <v>147</v>
      </c>
      <c r="AU146" s="172" t="s">
        <v>80</v>
      </c>
      <c r="AV146" s="11" t="s">
        <v>80</v>
      </c>
      <c r="AW146" s="11" t="s">
        <v>4</v>
      </c>
      <c r="AX146" s="11" t="s">
        <v>78</v>
      </c>
      <c r="AY146" s="172" t="s">
        <v>120</v>
      </c>
    </row>
    <row r="147" spans="2:65" s="1" customFormat="1" ht="22.5" customHeight="1">
      <c r="B147" s="30"/>
      <c r="C147" s="150" t="s">
        <v>237</v>
      </c>
      <c r="D147" s="150" t="s">
        <v>121</v>
      </c>
      <c r="E147" s="151" t="s">
        <v>238</v>
      </c>
      <c r="F147" s="152" t="s">
        <v>239</v>
      </c>
      <c r="G147" s="153" t="s">
        <v>136</v>
      </c>
      <c r="H147" s="154">
        <v>2467.8029999999999</v>
      </c>
      <c r="I147" s="155">
        <v>3.44</v>
      </c>
      <c r="J147" s="155">
        <f>ROUND(I147*H147,2)</f>
        <v>8489.24</v>
      </c>
      <c r="K147" s="152" t="s">
        <v>17</v>
      </c>
      <c r="L147" s="34"/>
      <c r="M147" s="56" t="s">
        <v>17</v>
      </c>
      <c r="N147" s="156" t="s">
        <v>41</v>
      </c>
      <c r="O147" s="157">
        <v>0</v>
      </c>
      <c r="P147" s="157">
        <f>O147*H147</f>
        <v>0</v>
      </c>
      <c r="Q147" s="157">
        <v>0</v>
      </c>
      <c r="R147" s="157">
        <f>Q147*H147</f>
        <v>0</v>
      </c>
      <c r="S147" s="157">
        <v>0</v>
      </c>
      <c r="T147" s="158">
        <f>S147*H147</f>
        <v>0</v>
      </c>
      <c r="AR147" s="16" t="s">
        <v>204</v>
      </c>
      <c r="AT147" s="16" t="s">
        <v>121</v>
      </c>
      <c r="AU147" s="16" t="s">
        <v>80</v>
      </c>
      <c r="AY147" s="16" t="s">
        <v>120</v>
      </c>
      <c r="BE147" s="159">
        <f>IF(N147="základní",J147,0)</f>
        <v>8489.24</v>
      </c>
      <c r="BF147" s="159">
        <f>IF(N147="snížená",J147,0)</f>
        <v>0</v>
      </c>
      <c r="BG147" s="159">
        <f>IF(N147="zákl. přenesená",J147,0)</f>
        <v>0</v>
      </c>
      <c r="BH147" s="159">
        <f>IF(N147="sníž. přenesená",J147,0)</f>
        <v>0</v>
      </c>
      <c r="BI147" s="159">
        <f>IF(N147="nulová",J147,0)</f>
        <v>0</v>
      </c>
      <c r="BJ147" s="16" t="s">
        <v>78</v>
      </c>
      <c r="BK147" s="159">
        <f>ROUND(I147*H147,2)</f>
        <v>8489.24</v>
      </c>
      <c r="BL147" s="16" t="s">
        <v>204</v>
      </c>
      <c r="BM147" s="16" t="s">
        <v>240</v>
      </c>
    </row>
    <row r="148" spans="2:65" s="10" customFormat="1" ht="22.9" customHeight="1">
      <c r="B148" s="137"/>
      <c r="C148" s="138"/>
      <c r="D148" s="139" t="s">
        <v>69</v>
      </c>
      <c r="E148" s="160" t="s">
        <v>241</v>
      </c>
      <c r="F148" s="160" t="s">
        <v>242</v>
      </c>
      <c r="G148" s="138"/>
      <c r="H148" s="138"/>
      <c r="I148" s="138"/>
      <c r="J148" s="161">
        <f>BK148</f>
        <v>44226.74</v>
      </c>
      <c r="K148" s="138"/>
      <c r="L148" s="142"/>
      <c r="M148" s="143"/>
      <c r="N148" s="144"/>
      <c r="O148" s="144"/>
      <c r="P148" s="145">
        <f>SUM(P149:P162)</f>
        <v>38.221745999999996</v>
      </c>
      <c r="Q148" s="144"/>
      <c r="R148" s="145">
        <f>SUM(R149:R162)</f>
        <v>0.67408997999999998</v>
      </c>
      <c r="S148" s="144"/>
      <c r="T148" s="146">
        <f>SUM(T149:T162)</f>
        <v>0</v>
      </c>
      <c r="AR148" s="147" t="s">
        <v>80</v>
      </c>
      <c r="AT148" s="148" t="s">
        <v>69</v>
      </c>
      <c r="AU148" s="148" t="s">
        <v>78</v>
      </c>
      <c r="AY148" s="147" t="s">
        <v>120</v>
      </c>
      <c r="BK148" s="149">
        <f>SUM(BK149:BK162)</f>
        <v>44226.74</v>
      </c>
    </row>
    <row r="149" spans="2:65" s="1" customFormat="1" ht="22.5" customHeight="1">
      <c r="B149" s="30"/>
      <c r="C149" s="150" t="s">
        <v>243</v>
      </c>
      <c r="D149" s="150" t="s">
        <v>121</v>
      </c>
      <c r="E149" s="151" t="s">
        <v>244</v>
      </c>
      <c r="F149" s="152" t="s">
        <v>245</v>
      </c>
      <c r="G149" s="153" t="s">
        <v>225</v>
      </c>
      <c r="H149" s="154">
        <v>19.460999999999999</v>
      </c>
      <c r="I149" s="155">
        <v>151</v>
      </c>
      <c r="J149" s="155">
        <f>ROUND(I149*H149,2)</f>
        <v>2938.61</v>
      </c>
      <c r="K149" s="152" t="s">
        <v>219</v>
      </c>
      <c r="L149" s="34"/>
      <c r="M149" s="56" t="s">
        <v>17</v>
      </c>
      <c r="N149" s="156" t="s">
        <v>41</v>
      </c>
      <c r="O149" s="157">
        <v>0.186</v>
      </c>
      <c r="P149" s="157">
        <f>O149*H149</f>
        <v>3.6197459999999997</v>
      </c>
      <c r="Q149" s="157">
        <v>7.1799999999999998E-3</v>
      </c>
      <c r="R149" s="157">
        <f>Q149*H149</f>
        <v>0.13972997999999998</v>
      </c>
      <c r="S149" s="157">
        <v>0</v>
      </c>
      <c r="T149" s="158">
        <f>S149*H149</f>
        <v>0</v>
      </c>
      <c r="AR149" s="16" t="s">
        <v>204</v>
      </c>
      <c r="AT149" s="16" t="s">
        <v>121</v>
      </c>
      <c r="AU149" s="16" t="s">
        <v>80</v>
      </c>
      <c r="AY149" s="16" t="s">
        <v>120</v>
      </c>
      <c r="BE149" s="159">
        <f>IF(N149="základní",J149,0)</f>
        <v>2938.61</v>
      </c>
      <c r="BF149" s="159">
        <f>IF(N149="snížená",J149,0)</f>
        <v>0</v>
      </c>
      <c r="BG149" s="159">
        <f>IF(N149="zákl. přenesená",J149,0)</f>
        <v>0</v>
      </c>
      <c r="BH149" s="159">
        <f>IF(N149="sníž. přenesená",J149,0)</f>
        <v>0</v>
      </c>
      <c r="BI149" s="159">
        <f>IF(N149="nulová",J149,0)</f>
        <v>0</v>
      </c>
      <c r="BJ149" s="16" t="s">
        <v>78</v>
      </c>
      <c r="BK149" s="159">
        <f>ROUND(I149*H149,2)</f>
        <v>2938.61</v>
      </c>
      <c r="BL149" s="16" t="s">
        <v>204</v>
      </c>
      <c r="BM149" s="16" t="s">
        <v>246</v>
      </c>
    </row>
    <row r="150" spans="2:65" s="1" customFormat="1" ht="39">
      <c r="B150" s="30"/>
      <c r="C150" s="31"/>
      <c r="D150" s="164" t="s">
        <v>215</v>
      </c>
      <c r="E150" s="31"/>
      <c r="F150" s="183" t="s">
        <v>247</v>
      </c>
      <c r="G150" s="31"/>
      <c r="H150" s="31"/>
      <c r="I150" s="31"/>
      <c r="J150" s="31"/>
      <c r="K150" s="31"/>
      <c r="L150" s="34"/>
      <c r="M150" s="184"/>
      <c r="N150" s="57"/>
      <c r="O150" s="57"/>
      <c r="P150" s="57"/>
      <c r="Q150" s="57"/>
      <c r="R150" s="57"/>
      <c r="S150" s="57"/>
      <c r="T150" s="58"/>
      <c r="AT150" s="16" t="s">
        <v>215</v>
      </c>
      <c r="AU150" s="16" t="s">
        <v>80</v>
      </c>
    </row>
    <row r="151" spans="2:65" s="11" customFormat="1" ht="11.25">
      <c r="B151" s="162"/>
      <c r="C151" s="163"/>
      <c r="D151" s="164" t="s">
        <v>147</v>
      </c>
      <c r="E151" s="165" t="s">
        <v>17</v>
      </c>
      <c r="F151" s="166" t="s">
        <v>248</v>
      </c>
      <c r="G151" s="163"/>
      <c r="H151" s="167">
        <v>19.460999999999999</v>
      </c>
      <c r="I151" s="163"/>
      <c r="J151" s="163"/>
      <c r="K151" s="163"/>
      <c r="L151" s="168"/>
      <c r="M151" s="169"/>
      <c r="N151" s="170"/>
      <c r="O151" s="170"/>
      <c r="P151" s="170"/>
      <c r="Q151" s="170"/>
      <c r="R151" s="170"/>
      <c r="S151" s="170"/>
      <c r="T151" s="171"/>
      <c r="AT151" s="172" t="s">
        <v>147</v>
      </c>
      <c r="AU151" s="172" t="s">
        <v>80</v>
      </c>
      <c r="AV151" s="11" t="s">
        <v>80</v>
      </c>
      <c r="AW151" s="11" t="s">
        <v>31</v>
      </c>
      <c r="AX151" s="11" t="s">
        <v>70</v>
      </c>
      <c r="AY151" s="172" t="s">
        <v>120</v>
      </c>
    </row>
    <row r="152" spans="2:65" s="12" customFormat="1" ht="11.25">
      <c r="B152" s="173"/>
      <c r="C152" s="174"/>
      <c r="D152" s="164" t="s">
        <v>147</v>
      </c>
      <c r="E152" s="175" t="s">
        <v>17</v>
      </c>
      <c r="F152" s="176" t="s">
        <v>149</v>
      </c>
      <c r="G152" s="174"/>
      <c r="H152" s="177">
        <v>19.460999999999999</v>
      </c>
      <c r="I152" s="174"/>
      <c r="J152" s="174"/>
      <c r="K152" s="174"/>
      <c r="L152" s="178"/>
      <c r="M152" s="179"/>
      <c r="N152" s="180"/>
      <c r="O152" s="180"/>
      <c r="P152" s="180"/>
      <c r="Q152" s="180"/>
      <c r="R152" s="180"/>
      <c r="S152" s="180"/>
      <c r="T152" s="181"/>
      <c r="AT152" s="182" t="s">
        <v>147</v>
      </c>
      <c r="AU152" s="182" t="s">
        <v>80</v>
      </c>
      <c r="AV152" s="12" t="s">
        <v>125</v>
      </c>
      <c r="AW152" s="12" t="s">
        <v>31</v>
      </c>
      <c r="AX152" s="12" t="s">
        <v>78</v>
      </c>
      <c r="AY152" s="182" t="s">
        <v>120</v>
      </c>
    </row>
    <row r="153" spans="2:65" s="1" customFormat="1" ht="22.5" customHeight="1">
      <c r="B153" s="30"/>
      <c r="C153" s="150" t="s">
        <v>7</v>
      </c>
      <c r="D153" s="150" t="s">
        <v>121</v>
      </c>
      <c r="E153" s="151" t="s">
        <v>249</v>
      </c>
      <c r="F153" s="152" t="s">
        <v>250</v>
      </c>
      <c r="G153" s="153" t="s">
        <v>225</v>
      </c>
      <c r="H153" s="154">
        <v>73</v>
      </c>
      <c r="I153" s="155">
        <v>259</v>
      </c>
      <c r="J153" s="155">
        <f>ROUND(I153*H153,2)</f>
        <v>18907</v>
      </c>
      <c r="K153" s="152" t="s">
        <v>219</v>
      </c>
      <c r="L153" s="34"/>
      <c r="M153" s="56" t="s">
        <v>17</v>
      </c>
      <c r="N153" s="156" t="s">
        <v>41</v>
      </c>
      <c r="O153" s="157">
        <v>0.47399999999999998</v>
      </c>
      <c r="P153" s="157">
        <f>O153*H153</f>
        <v>34.601999999999997</v>
      </c>
      <c r="Q153" s="157">
        <v>7.3200000000000001E-3</v>
      </c>
      <c r="R153" s="157">
        <f>Q153*H153</f>
        <v>0.53436000000000006</v>
      </c>
      <c r="S153" s="157">
        <v>0</v>
      </c>
      <c r="T153" s="158">
        <f>S153*H153</f>
        <v>0</v>
      </c>
      <c r="AR153" s="16" t="s">
        <v>204</v>
      </c>
      <c r="AT153" s="16" t="s">
        <v>121</v>
      </c>
      <c r="AU153" s="16" t="s">
        <v>80</v>
      </c>
      <c r="AY153" s="16" t="s">
        <v>120</v>
      </c>
      <c r="BE153" s="159">
        <f>IF(N153="základní",J153,0)</f>
        <v>18907</v>
      </c>
      <c r="BF153" s="159">
        <f>IF(N153="snížená",J153,0)</f>
        <v>0</v>
      </c>
      <c r="BG153" s="159">
        <f>IF(N153="zákl. přenesená",J153,0)</f>
        <v>0</v>
      </c>
      <c r="BH153" s="159">
        <f>IF(N153="sníž. přenesená",J153,0)</f>
        <v>0</v>
      </c>
      <c r="BI153" s="159">
        <f>IF(N153="nulová",J153,0)</f>
        <v>0</v>
      </c>
      <c r="BJ153" s="16" t="s">
        <v>78</v>
      </c>
      <c r="BK153" s="159">
        <f>ROUND(I153*H153,2)</f>
        <v>18907</v>
      </c>
      <c r="BL153" s="16" t="s">
        <v>204</v>
      </c>
      <c r="BM153" s="16" t="s">
        <v>251</v>
      </c>
    </row>
    <row r="154" spans="2:65" s="1" customFormat="1" ht="48.75">
      <c r="B154" s="30"/>
      <c r="C154" s="31"/>
      <c r="D154" s="164" t="s">
        <v>215</v>
      </c>
      <c r="E154" s="31"/>
      <c r="F154" s="183" t="s">
        <v>252</v>
      </c>
      <c r="G154" s="31"/>
      <c r="H154" s="31"/>
      <c r="I154" s="31"/>
      <c r="J154" s="31"/>
      <c r="K154" s="31"/>
      <c r="L154" s="34"/>
      <c r="M154" s="184"/>
      <c r="N154" s="57"/>
      <c r="O154" s="57"/>
      <c r="P154" s="57"/>
      <c r="Q154" s="57"/>
      <c r="R154" s="57"/>
      <c r="S154" s="57"/>
      <c r="T154" s="58"/>
      <c r="AT154" s="16" t="s">
        <v>215</v>
      </c>
      <c r="AU154" s="16" t="s">
        <v>80</v>
      </c>
    </row>
    <row r="155" spans="2:65" s="11" customFormat="1" ht="11.25">
      <c r="B155" s="162"/>
      <c r="C155" s="163"/>
      <c r="D155" s="164" t="s">
        <v>147</v>
      </c>
      <c r="E155" s="165" t="s">
        <v>17</v>
      </c>
      <c r="F155" s="166" t="s">
        <v>253</v>
      </c>
      <c r="G155" s="163"/>
      <c r="H155" s="167">
        <v>73</v>
      </c>
      <c r="I155" s="163"/>
      <c r="J155" s="163"/>
      <c r="K155" s="163"/>
      <c r="L155" s="168"/>
      <c r="M155" s="169"/>
      <c r="N155" s="170"/>
      <c r="O155" s="170"/>
      <c r="P155" s="170"/>
      <c r="Q155" s="170"/>
      <c r="R155" s="170"/>
      <c r="S155" s="170"/>
      <c r="T155" s="171"/>
      <c r="AT155" s="172" t="s">
        <v>147</v>
      </c>
      <c r="AU155" s="172" t="s">
        <v>80</v>
      </c>
      <c r="AV155" s="11" t="s">
        <v>80</v>
      </c>
      <c r="AW155" s="11" t="s">
        <v>31</v>
      </c>
      <c r="AX155" s="11" t="s">
        <v>70</v>
      </c>
      <c r="AY155" s="172" t="s">
        <v>120</v>
      </c>
    </row>
    <row r="156" spans="2:65" s="12" customFormat="1" ht="11.25">
      <c r="B156" s="173"/>
      <c r="C156" s="174"/>
      <c r="D156" s="164" t="s">
        <v>147</v>
      </c>
      <c r="E156" s="175" t="s">
        <v>17</v>
      </c>
      <c r="F156" s="176" t="s">
        <v>149</v>
      </c>
      <c r="G156" s="174"/>
      <c r="H156" s="177">
        <v>73</v>
      </c>
      <c r="I156" s="174"/>
      <c r="J156" s="174"/>
      <c r="K156" s="174"/>
      <c r="L156" s="178"/>
      <c r="M156" s="179"/>
      <c r="N156" s="180"/>
      <c r="O156" s="180"/>
      <c r="P156" s="180"/>
      <c r="Q156" s="180"/>
      <c r="R156" s="180"/>
      <c r="S156" s="180"/>
      <c r="T156" s="181"/>
      <c r="AT156" s="182" t="s">
        <v>147</v>
      </c>
      <c r="AU156" s="182" t="s">
        <v>80</v>
      </c>
      <c r="AV156" s="12" t="s">
        <v>125</v>
      </c>
      <c r="AW156" s="12" t="s">
        <v>31</v>
      </c>
      <c r="AX156" s="12" t="s">
        <v>78</v>
      </c>
      <c r="AY156" s="182" t="s">
        <v>120</v>
      </c>
    </row>
    <row r="157" spans="2:65" s="1" customFormat="1" ht="16.5" customHeight="1">
      <c r="B157" s="30"/>
      <c r="C157" s="150" t="s">
        <v>254</v>
      </c>
      <c r="D157" s="150" t="s">
        <v>121</v>
      </c>
      <c r="E157" s="151" t="s">
        <v>255</v>
      </c>
      <c r="F157" s="152" t="s">
        <v>256</v>
      </c>
      <c r="G157" s="153" t="s">
        <v>145</v>
      </c>
      <c r="H157" s="154">
        <v>47.524999999999999</v>
      </c>
      <c r="I157" s="155">
        <v>420</v>
      </c>
      <c r="J157" s="155">
        <f>ROUND(I157*H157,2)</f>
        <v>19960.5</v>
      </c>
      <c r="K157" s="152" t="s">
        <v>17</v>
      </c>
      <c r="L157" s="34"/>
      <c r="M157" s="56" t="s">
        <v>17</v>
      </c>
      <c r="N157" s="156" t="s">
        <v>41</v>
      </c>
      <c r="O157" s="157">
        <v>0</v>
      </c>
      <c r="P157" s="157">
        <f>O157*H157</f>
        <v>0</v>
      </c>
      <c r="Q157" s="157">
        <v>0</v>
      </c>
      <c r="R157" s="157">
        <f>Q157*H157</f>
        <v>0</v>
      </c>
      <c r="S157" s="157">
        <v>0</v>
      </c>
      <c r="T157" s="158">
        <f>S157*H157</f>
        <v>0</v>
      </c>
      <c r="AR157" s="16" t="s">
        <v>204</v>
      </c>
      <c r="AT157" s="16" t="s">
        <v>121</v>
      </c>
      <c r="AU157" s="16" t="s">
        <v>80</v>
      </c>
      <c r="AY157" s="16" t="s">
        <v>120</v>
      </c>
      <c r="BE157" s="159">
        <f>IF(N157="základní",J157,0)</f>
        <v>19960.5</v>
      </c>
      <c r="BF157" s="159">
        <f>IF(N157="snížená",J157,0)</f>
        <v>0</v>
      </c>
      <c r="BG157" s="159">
        <f>IF(N157="zákl. přenesená",J157,0)</f>
        <v>0</v>
      </c>
      <c r="BH157" s="159">
        <f>IF(N157="sníž. přenesená",J157,0)</f>
        <v>0</v>
      </c>
      <c r="BI157" s="159">
        <f>IF(N157="nulová",J157,0)</f>
        <v>0</v>
      </c>
      <c r="BJ157" s="16" t="s">
        <v>78</v>
      </c>
      <c r="BK157" s="159">
        <f>ROUND(I157*H157,2)</f>
        <v>19960.5</v>
      </c>
      <c r="BL157" s="16" t="s">
        <v>204</v>
      </c>
      <c r="BM157" s="16" t="s">
        <v>257</v>
      </c>
    </row>
    <row r="158" spans="2:65" s="13" customFormat="1" ht="11.25">
      <c r="B158" s="194"/>
      <c r="C158" s="195"/>
      <c r="D158" s="164" t="s">
        <v>147</v>
      </c>
      <c r="E158" s="196" t="s">
        <v>17</v>
      </c>
      <c r="F158" s="197" t="s">
        <v>258</v>
      </c>
      <c r="G158" s="195"/>
      <c r="H158" s="196" t="s">
        <v>17</v>
      </c>
      <c r="I158" s="195"/>
      <c r="J158" s="195"/>
      <c r="K158" s="195"/>
      <c r="L158" s="198"/>
      <c r="M158" s="199"/>
      <c r="N158" s="200"/>
      <c r="O158" s="200"/>
      <c r="P158" s="200"/>
      <c r="Q158" s="200"/>
      <c r="R158" s="200"/>
      <c r="S158" s="200"/>
      <c r="T158" s="201"/>
      <c r="AT158" s="202" t="s">
        <v>147</v>
      </c>
      <c r="AU158" s="202" t="s">
        <v>80</v>
      </c>
      <c r="AV158" s="13" t="s">
        <v>78</v>
      </c>
      <c r="AW158" s="13" t="s">
        <v>31</v>
      </c>
      <c r="AX158" s="13" t="s">
        <v>70</v>
      </c>
      <c r="AY158" s="202" t="s">
        <v>120</v>
      </c>
    </row>
    <row r="159" spans="2:65" s="11" customFormat="1" ht="11.25">
      <c r="B159" s="162"/>
      <c r="C159" s="163"/>
      <c r="D159" s="164" t="s">
        <v>147</v>
      </c>
      <c r="E159" s="165" t="s">
        <v>17</v>
      </c>
      <c r="F159" s="166" t="s">
        <v>259</v>
      </c>
      <c r="G159" s="163"/>
      <c r="H159" s="167">
        <v>47.524999999999999</v>
      </c>
      <c r="I159" s="163"/>
      <c r="J159" s="163"/>
      <c r="K159" s="163"/>
      <c r="L159" s="168"/>
      <c r="M159" s="169"/>
      <c r="N159" s="170"/>
      <c r="O159" s="170"/>
      <c r="P159" s="170"/>
      <c r="Q159" s="170"/>
      <c r="R159" s="170"/>
      <c r="S159" s="170"/>
      <c r="T159" s="171"/>
      <c r="AT159" s="172" t="s">
        <v>147</v>
      </c>
      <c r="AU159" s="172" t="s">
        <v>80</v>
      </c>
      <c r="AV159" s="11" t="s">
        <v>80</v>
      </c>
      <c r="AW159" s="11" t="s">
        <v>31</v>
      </c>
      <c r="AX159" s="11" t="s">
        <v>70</v>
      </c>
      <c r="AY159" s="172" t="s">
        <v>120</v>
      </c>
    </row>
    <row r="160" spans="2:65" s="12" customFormat="1" ht="11.25">
      <c r="B160" s="173"/>
      <c r="C160" s="174"/>
      <c r="D160" s="164" t="s">
        <v>147</v>
      </c>
      <c r="E160" s="175" t="s">
        <v>17</v>
      </c>
      <c r="F160" s="176" t="s">
        <v>149</v>
      </c>
      <c r="G160" s="174"/>
      <c r="H160" s="177">
        <v>47.524999999999999</v>
      </c>
      <c r="I160" s="174"/>
      <c r="J160" s="174"/>
      <c r="K160" s="174"/>
      <c r="L160" s="178"/>
      <c r="M160" s="179"/>
      <c r="N160" s="180"/>
      <c r="O160" s="180"/>
      <c r="P160" s="180"/>
      <c r="Q160" s="180"/>
      <c r="R160" s="180"/>
      <c r="S160" s="180"/>
      <c r="T160" s="181"/>
      <c r="AT160" s="182" t="s">
        <v>147</v>
      </c>
      <c r="AU160" s="182" t="s">
        <v>80</v>
      </c>
      <c r="AV160" s="12" t="s">
        <v>125</v>
      </c>
      <c r="AW160" s="12" t="s">
        <v>31</v>
      </c>
      <c r="AX160" s="12" t="s">
        <v>78</v>
      </c>
      <c r="AY160" s="182" t="s">
        <v>120</v>
      </c>
    </row>
    <row r="161" spans="2:65" s="1" customFormat="1" ht="22.5" customHeight="1">
      <c r="B161" s="30"/>
      <c r="C161" s="150" t="s">
        <v>260</v>
      </c>
      <c r="D161" s="150" t="s">
        <v>121</v>
      </c>
      <c r="E161" s="151" t="s">
        <v>261</v>
      </c>
      <c r="F161" s="152" t="s">
        <v>262</v>
      </c>
      <c r="G161" s="153" t="s">
        <v>136</v>
      </c>
      <c r="H161" s="154">
        <v>418.06099999999998</v>
      </c>
      <c r="I161" s="155">
        <v>5.7901358900000002</v>
      </c>
      <c r="J161" s="155">
        <f>ROUND(I161*H161,2)</f>
        <v>2420.63</v>
      </c>
      <c r="K161" s="152" t="s">
        <v>219</v>
      </c>
      <c r="L161" s="34"/>
      <c r="M161" s="56" t="s">
        <v>17</v>
      </c>
      <c r="N161" s="156" t="s">
        <v>41</v>
      </c>
      <c r="O161" s="157">
        <v>0</v>
      </c>
      <c r="P161" s="157">
        <f>O161*H161</f>
        <v>0</v>
      </c>
      <c r="Q161" s="157">
        <v>0</v>
      </c>
      <c r="R161" s="157">
        <f>Q161*H161</f>
        <v>0</v>
      </c>
      <c r="S161" s="157">
        <v>0</v>
      </c>
      <c r="T161" s="158">
        <f>S161*H161</f>
        <v>0</v>
      </c>
      <c r="AR161" s="16" t="s">
        <v>204</v>
      </c>
      <c r="AT161" s="16" t="s">
        <v>121</v>
      </c>
      <c r="AU161" s="16" t="s">
        <v>80</v>
      </c>
      <c r="AY161" s="16" t="s">
        <v>120</v>
      </c>
      <c r="BE161" s="159">
        <f>IF(N161="základní",J161,0)</f>
        <v>2420.63</v>
      </c>
      <c r="BF161" s="159">
        <f>IF(N161="snížená",J161,0)</f>
        <v>0</v>
      </c>
      <c r="BG161" s="159">
        <f>IF(N161="zákl. přenesená",J161,0)</f>
        <v>0</v>
      </c>
      <c r="BH161" s="159">
        <f>IF(N161="sníž. přenesená",J161,0)</f>
        <v>0</v>
      </c>
      <c r="BI161" s="159">
        <f>IF(N161="nulová",J161,0)</f>
        <v>0</v>
      </c>
      <c r="BJ161" s="16" t="s">
        <v>78</v>
      </c>
      <c r="BK161" s="159">
        <f>ROUND(I161*H161,2)</f>
        <v>2420.63</v>
      </c>
      <c r="BL161" s="16" t="s">
        <v>204</v>
      </c>
      <c r="BM161" s="16" t="s">
        <v>263</v>
      </c>
    </row>
    <row r="162" spans="2:65" s="1" customFormat="1" ht="78">
      <c r="B162" s="30"/>
      <c r="C162" s="31"/>
      <c r="D162" s="164" t="s">
        <v>215</v>
      </c>
      <c r="E162" s="31"/>
      <c r="F162" s="183" t="s">
        <v>264</v>
      </c>
      <c r="G162" s="31"/>
      <c r="H162" s="31"/>
      <c r="I162" s="31"/>
      <c r="J162" s="31"/>
      <c r="K162" s="31"/>
      <c r="L162" s="34"/>
      <c r="M162" s="184"/>
      <c r="N162" s="57"/>
      <c r="O162" s="57"/>
      <c r="P162" s="57"/>
      <c r="Q162" s="57"/>
      <c r="R162" s="57"/>
      <c r="S162" s="57"/>
      <c r="T162" s="58"/>
      <c r="AT162" s="16" t="s">
        <v>215</v>
      </c>
      <c r="AU162" s="16" t="s">
        <v>80</v>
      </c>
    </row>
    <row r="163" spans="2:65" s="10" customFormat="1" ht="22.9" customHeight="1">
      <c r="B163" s="137"/>
      <c r="C163" s="138"/>
      <c r="D163" s="139" t="s">
        <v>69</v>
      </c>
      <c r="E163" s="160" t="s">
        <v>265</v>
      </c>
      <c r="F163" s="160" t="s">
        <v>266</v>
      </c>
      <c r="G163" s="138"/>
      <c r="H163" s="138"/>
      <c r="I163" s="138"/>
      <c r="J163" s="161">
        <f>BK163</f>
        <v>27595.03</v>
      </c>
      <c r="K163" s="138"/>
      <c r="L163" s="142"/>
      <c r="M163" s="143"/>
      <c r="N163" s="144"/>
      <c r="O163" s="144"/>
      <c r="P163" s="145">
        <f>SUM(P164:P170)</f>
        <v>0</v>
      </c>
      <c r="Q163" s="144"/>
      <c r="R163" s="145">
        <f>SUM(R164:R170)</f>
        <v>0</v>
      </c>
      <c r="S163" s="144"/>
      <c r="T163" s="146">
        <f>SUM(T164:T170)</f>
        <v>0</v>
      </c>
      <c r="AR163" s="147" t="s">
        <v>80</v>
      </c>
      <c r="AT163" s="148" t="s">
        <v>69</v>
      </c>
      <c r="AU163" s="148" t="s">
        <v>78</v>
      </c>
      <c r="AY163" s="147" t="s">
        <v>120</v>
      </c>
      <c r="BK163" s="149">
        <f>SUM(BK164:BK170)</f>
        <v>27595.03</v>
      </c>
    </row>
    <row r="164" spans="2:65" s="1" customFormat="1" ht="16.5" customHeight="1">
      <c r="B164" s="30"/>
      <c r="C164" s="150" t="s">
        <v>267</v>
      </c>
      <c r="D164" s="150" t="s">
        <v>121</v>
      </c>
      <c r="E164" s="151" t="s">
        <v>268</v>
      </c>
      <c r="F164" s="152" t="s">
        <v>269</v>
      </c>
      <c r="G164" s="153" t="s">
        <v>145</v>
      </c>
      <c r="H164" s="154">
        <v>-17.744</v>
      </c>
      <c r="I164" s="155">
        <v>423.5</v>
      </c>
      <c r="J164" s="155">
        <f>ROUND(I164*H164,2)</f>
        <v>-7514.58</v>
      </c>
      <c r="K164" s="152" t="s">
        <v>17</v>
      </c>
      <c r="L164" s="34"/>
      <c r="M164" s="56" t="s">
        <v>17</v>
      </c>
      <c r="N164" s="156" t="s">
        <v>41</v>
      </c>
      <c r="O164" s="157">
        <v>0</v>
      </c>
      <c r="P164" s="157">
        <f>O164*H164</f>
        <v>0</v>
      </c>
      <c r="Q164" s="157">
        <v>0</v>
      </c>
      <c r="R164" s="157">
        <f>Q164*H164</f>
        <v>0</v>
      </c>
      <c r="S164" s="157">
        <v>0</v>
      </c>
      <c r="T164" s="158">
        <f>S164*H164</f>
        <v>0</v>
      </c>
      <c r="AR164" s="16" t="s">
        <v>204</v>
      </c>
      <c r="AT164" s="16" t="s">
        <v>121</v>
      </c>
      <c r="AU164" s="16" t="s">
        <v>80</v>
      </c>
      <c r="AY164" s="16" t="s">
        <v>120</v>
      </c>
      <c r="BE164" s="159">
        <f>IF(N164="základní",J164,0)</f>
        <v>-7514.58</v>
      </c>
      <c r="BF164" s="159">
        <f>IF(N164="snížená",J164,0)</f>
        <v>0</v>
      </c>
      <c r="BG164" s="159">
        <f>IF(N164="zákl. přenesená",J164,0)</f>
        <v>0</v>
      </c>
      <c r="BH164" s="159">
        <f>IF(N164="sníž. přenesená",J164,0)</f>
        <v>0</v>
      </c>
      <c r="BI164" s="159">
        <f>IF(N164="nulová",J164,0)</f>
        <v>0</v>
      </c>
      <c r="BJ164" s="16" t="s">
        <v>78</v>
      </c>
      <c r="BK164" s="159">
        <f>ROUND(I164*H164,2)</f>
        <v>-7514.58</v>
      </c>
      <c r="BL164" s="16" t="s">
        <v>204</v>
      </c>
      <c r="BM164" s="16" t="s">
        <v>270</v>
      </c>
    </row>
    <row r="165" spans="2:65" s="11" customFormat="1" ht="11.25">
      <c r="B165" s="162"/>
      <c r="C165" s="163"/>
      <c r="D165" s="164" t="s">
        <v>147</v>
      </c>
      <c r="E165" s="165" t="s">
        <v>17</v>
      </c>
      <c r="F165" s="166" t="s">
        <v>271</v>
      </c>
      <c r="G165" s="163"/>
      <c r="H165" s="167">
        <v>-17.744</v>
      </c>
      <c r="I165" s="163"/>
      <c r="J165" s="163"/>
      <c r="K165" s="163"/>
      <c r="L165" s="168"/>
      <c r="M165" s="169"/>
      <c r="N165" s="170"/>
      <c r="O165" s="170"/>
      <c r="P165" s="170"/>
      <c r="Q165" s="170"/>
      <c r="R165" s="170"/>
      <c r="S165" s="170"/>
      <c r="T165" s="171"/>
      <c r="AT165" s="172" t="s">
        <v>147</v>
      </c>
      <c r="AU165" s="172" t="s">
        <v>80</v>
      </c>
      <c r="AV165" s="11" t="s">
        <v>80</v>
      </c>
      <c r="AW165" s="11" t="s">
        <v>31</v>
      </c>
      <c r="AX165" s="11" t="s">
        <v>70</v>
      </c>
      <c r="AY165" s="172" t="s">
        <v>120</v>
      </c>
    </row>
    <row r="166" spans="2:65" s="12" customFormat="1" ht="11.25">
      <c r="B166" s="173"/>
      <c r="C166" s="174"/>
      <c r="D166" s="164" t="s">
        <v>147</v>
      </c>
      <c r="E166" s="175" t="s">
        <v>17</v>
      </c>
      <c r="F166" s="176" t="s">
        <v>149</v>
      </c>
      <c r="G166" s="174"/>
      <c r="H166" s="177">
        <v>-17.744</v>
      </c>
      <c r="I166" s="174"/>
      <c r="J166" s="174"/>
      <c r="K166" s="174"/>
      <c r="L166" s="178"/>
      <c r="M166" s="179"/>
      <c r="N166" s="180"/>
      <c r="O166" s="180"/>
      <c r="P166" s="180"/>
      <c r="Q166" s="180"/>
      <c r="R166" s="180"/>
      <c r="S166" s="180"/>
      <c r="T166" s="181"/>
      <c r="AT166" s="182" t="s">
        <v>147</v>
      </c>
      <c r="AU166" s="182" t="s">
        <v>80</v>
      </c>
      <c r="AV166" s="12" t="s">
        <v>125</v>
      </c>
      <c r="AW166" s="12" t="s">
        <v>31</v>
      </c>
      <c r="AX166" s="12" t="s">
        <v>78</v>
      </c>
      <c r="AY166" s="182" t="s">
        <v>120</v>
      </c>
    </row>
    <row r="167" spans="2:65" s="1" customFormat="1" ht="22.5" customHeight="1">
      <c r="B167" s="30"/>
      <c r="C167" s="150" t="s">
        <v>272</v>
      </c>
      <c r="D167" s="150" t="s">
        <v>121</v>
      </c>
      <c r="E167" s="151" t="s">
        <v>273</v>
      </c>
      <c r="F167" s="152" t="s">
        <v>274</v>
      </c>
      <c r="G167" s="153" t="s">
        <v>145</v>
      </c>
      <c r="H167" s="154">
        <v>34.006999999999998</v>
      </c>
      <c r="I167" s="155">
        <v>577.5</v>
      </c>
      <c r="J167" s="155">
        <f>ROUND(I167*H167,2)</f>
        <v>19639.04</v>
      </c>
      <c r="K167" s="152" t="s">
        <v>17</v>
      </c>
      <c r="L167" s="34"/>
      <c r="M167" s="56" t="s">
        <v>17</v>
      </c>
      <c r="N167" s="156" t="s">
        <v>41</v>
      </c>
      <c r="O167" s="157">
        <v>0</v>
      </c>
      <c r="P167" s="157">
        <f>O167*H167</f>
        <v>0</v>
      </c>
      <c r="Q167" s="157">
        <v>0</v>
      </c>
      <c r="R167" s="157">
        <f>Q167*H167</f>
        <v>0</v>
      </c>
      <c r="S167" s="157">
        <v>0</v>
      </c>
      <c r="T167" s="158">
        <f>S167*H167</f>
        <v>0</v>
      </c>
      <c r="AR167" s="16" t="s">
        <v>204</v>
      </c>
      <c r="AT167" s="16" t="s">
        <v>121</v>
      </c>
      <c r="AU167" s="16" t="s">
        <v>80</v>
      </c>
      <c r="AY167" s="16" t="s">
        <v>120</v>
      </c>
      <c r="BE167" s="159">
        <f>IF(N167="základní",J167,0)</f>
        <v>19639.04</v>
      </c>
      <c r="BF167" s="159">
        <f>IF(N167="snížená",J167,0)</f>
        <v>0</v>
      </c>
      <c r="BG167" s="159">
        <f>IF(N167="zákl. přenesená",J167,0)</f>
        <v>0</v>
      </c>
      <c r="BH167" s="159">
        <f>IF(N167="sníž. přenesená",J167,0)</f>
        <v>0</v>
      </c>
      <c r="BI167" s="159">
        <f>IF(N167="nulová",J167,0)</f>
        <v>0</v>
      </c>
      <c r="BJ167" s="16" t="s">
        <v>78</v>
      </c>
      <c r="BK167" s="159">
        <f>ROUND(I167*H167,2)</f>
        <v>19639.04</v>
      </c>
      <c r="BL167" s="16" t="s">
        <v>204</v>
      </c>
      <c r="BM167" s="16" t="s">
        <v>275</v>
      </c>
    </row>
    <row r="168" spans="2:65" s="11" customFormat="1" ht="11.25">
      <c r="B168" s="162"/>
      <c r="C168" s="163"/>
      <c r="D168" s="164" t="s">
        <v>147</v>
      </c>
      <c r="E168" s="165" t="s">
        <v>17</v>
      </c>
      <c r="F168" s="166" t="s">
        <v>276</v>
      </c>
      <c r="G168" s="163"/>
      <c r="H168" s="167">
        <v>34.006999999999998</v>
      </c>
      <c r="I168" s="163"/>
      <c r="J168" s="163"/>
      <c r="K168" s="163"/>
      <c r="L168" s="168"/>
      <c r="M168" s="169"/>
      <c r="N168" s="170"/>
      <c r="O168" s="170"/>
      <c r="P168" s="170"/>
      <c r="Q168" s="170"/>
      <c r="R168" s="170"/>
      <c r="S168" s="170"/>
      <c r="T168" s="171"/>
      <c r="AT168" s="172" t="s">
        <v>147</v>
      </c>
      <c r="AU168" s="172" t="s">
        <v>80</v>
      </c>
      <c r="AV168" s="11" t="s">
        <v>80</v>
      </c>
      <c r="AW168" s="11" t="s">
        <v>31</v>
      </c>
      <c r="AX168" s="11" t="s">
        <v>70</v>
      </c>
      <c r="AY168" s="172" t="s">
        <v>120</v>
      </c>
    </row>
    <row r="169" spans="2:65" s="12" customFormat="1" ht="11.25">
      <c r="B169" s="173"/>
      <c r="C169" s="174"/>
      <c r="D169" s="164" t="s">
        <v>147</v>
      </c>
      <c r="E169" s="175" t="s">
        <v>17</v>
      </c>
      <c r="F169" s="176" t="s">
        <v>149</v>
      </c>
      <c r="G169" s="174"/>
      <c r="H169" s="177">
        <v>34.006999999999998</v>
      </c>
      <c r="I169" s="174"/>
      <c r="J169" s="174"/>
      <c r="K169" s="174"/>
      <c r="L169" s="178"/>
      <c r="M169" s="179"/>
      <c r="N169" s="180"/>
      <c r="O169" s="180"/>
      <c r="P169" s="180"/>
      <c r="Q169" s="180"/>
      <c r="R169" s="180"/>
      <c r="S169" s="180"/>
      <c r="T169" s="181"/>
      <c r="AT169" s="182" t="s">
        <v>147</v>
      </c>
      <c r="AU169" s="182" t="s">
        <v>80</v>
      </c>
      <c r="AV169" s="12" t="s">
        <v>125</v>
      </c>
      <c r="AW169" s="12" t="s">
        <v>31</v>
      </c>
      <c r="AX169" s="12" t="s">
        <v>78</v>
      </c>
      <c r="AY169" s="182" t="s">
        <v>120</v>
      </c>
    </row>
    <row r="170" spans="2:65" s="1" customFormat="1" ht="22.5" customHeight="1">
      <c r="B170" s="30"/>
      <c r="C170" s="150" t="s">
        <v>277</v>
      </c>
      <c r="D170" s="150" t="s">
        <v>121</v>
      </c>
      <c r="E170" s="151" t="s">
        <v>278</v>
      </c>
      <c r="F170" s="152" t="s">
        <v>279</v>
      </c>
      <c r="G170" s="153" t="s">
        <v>136</v>
      </c>
      <c r="H170" s="154">
        <v>2.5819999999999999</v>
      </c>
      <c r="I170" s="155">
        <v>5991.7</v>
      </c>
      <c r="J170" s="155">
        <f>ROUND(I170*H170,2)</f>
        <v>15470.57</v>
      </c>
      <c r="K170" s="152" t="s">
        <v>17</v>
      </c>
      <c r="L170" s="34"/>
      <c r="M170" s="56" t="s">
        <v>17</v>
      </c>
      <c r="N170" s="156" t="s">
        <v>41</v>
      </c>
      <c r="O170" s="157">
        <v>0</v>
      </c>
      <c r="P170" s="157">
        <f>O170*H170</f>
        <v>0</v>
      </c>
      <c r="Q170" s="157">
        <v>0</v>
      </c>
      <c r="R170" s="157">
        <f>Q170*H170</f>
        <v>0</v>
      </c>
      <c r="S170" s="157">
        <v>0</v>
      </c>
      <c r="T170" s="158">
        <f>S170*H170</f>
        <v>0</v>
      </c>
      <c r="AR170" s="16" t="s">
        <v>204</v>
      </c>
      <c r="AT170" s="16" t="s">
        <v>121</v>
      </c>
      <c r="AU170" s="16" t="s">
        <v>80</v>
      </c>
      <c r="AY170" s="16" t="s">
        <v>120</v>
      </c>
      <c r="BE170" s="159">
        <f>IF(N170="základní",J170,0)</f>
        <v>15470.57</v>
      </c>
      <c r="BF170" s="159">
        <f>IF(N170="snížená",J170,0)</f>
        <v>0</v>
      </c>
      <c r="BG170" s="159">
        <f>IF(N170="zákl. přenesená",J170,0)</f>
        <v>0</v>
      </c>
      <c r="BH170" s="159">
        <f>IF(N170="sníž. přenesená",J170,0)</f>
        <v>0</v>
      </c>
      <c r="BI170" s="159">
        <f>IF(N170="nulová",J170,0)</f>
        <v>0</v>
      </c>
      <c r="BJ170" s="16" t="s">
        <v>78</v>
      </c>
      <c r="BK170" s="159">
        <f>ROUND(I170*H170,2)</f>
        <v>15470.57</v>
      </c>
      <c r="BL170" s="16" t="s">
        <v>204</v>
      </c>
      <c r="BM170" s="16" t="s">
        <v>280</v>
      </c>
    </row>
    <row r="171" spans="2:65" s="10" customFormat="1" ht="22.9" customHeight="1">
      <c r="B171" s="137"/>
      <c r="C171" s="138"/>
      <c r="D171" s="139" t="s">
        <v>69</v>
      </c>
      <c r="E171" s="160" t="s">
        <v>281</v>
      </c>
      <c r="F171" s="160" t="s">
        <v>282</v>
      </c>
      <c r="G171" s="138"/>
      <c r="H171" s="138"/>
      <c r="I171" s="138"/>
      <c r="J171" s="161">
        <f>BK171</f>
        <v>-314715.89</v>
      </c>
      <c r="K171" s="138"/>
      <c r="L171" s="142"/>
      <c r="M171" s="143"/>
      <c r="N171" s="144"/>
      <c r="O171" s="144"/>
      <c r="P171" s="145">
        <f>SUM(P172:P177)</f>
        <v>0</v>
      </c>
      <c r="Q171" s="144"/>
      <c r="R171" s="145">
        <f>SUM(R172:R177)</f>
        <v>0</v>
      </c>
      <c r="S171" s="144"/>
      <c r="T171" s="146">
        <f>SUM(T172:T177)</f>
        <v>0</v>
      </c>
      <c r="AR171" s="147" t="s">
        <v>80</v>
      </c>
      <c r="AT171" s="148" t="s">
        <v>69</v>
      </c>
      <c r="AU171" s="148" t="s">
        <v>78</v>
      </c>
      <c r="AY171" s="147" t="s">
        <v>120</v>
      </c>
      <c r="BK171" s="149">
        <f>SUM(BK172:BK177)</f>
        <v>-314715.89</v>
      </c>
    </row>
    <row r="172" spans="2:65" s="1" customFormat="1" ht="22.5" customHeight="1">
      <c r="B172" s="30"/>
      <c r="C172" s="150" t="s">
        <v>283</v>
      </c>
      <c r="D172" s="150" t="s">
        <v>121</v>
      </c>
      <c r="E172" s="151" t="s">
        <v>284</v>
      </c>
      <c r="F172" s="152" t="s">
        <v>285</v>
      </c>
      <c r="G172" s="153" t="s">
        <v>145</v>
      </c>
      <c r="H172" s="154">
        <v>-266.72500000000002</v>
      </c>
      <c r="I172" s="155">
        <v>1102.8599999999999</v>
      </c>
      <c r="J172" s="155">
        <f>ROUND(I172*H172,2)</f>
        <v>-294160.33</v>
      </c>
      <c r="K172" s="152" t="s">
        <v>17</v>
      </c>
      <c r="L172" s="34"/>
      <c r="M172" s="56" t="s">
        <v>17</v>
      </c>
      <c r="N172" s="156" t="s">
        <v>41</v>
      </c>
      <c r="O172" s="157">
        <v>0</v>
      </c>
      <c r="P172" s="157">
        <f>O172*H172</f>
        <v>0</v>
      </c>
      <c r="Q172" s="157">
        <v>0</v>
      </c>
      <c r="R172" s="157">
        <f>Q172*H172</f>
        <v>0</v>
      </c>
      <c r="S172" s="157">
        <v>0</v>
      </c>
      <c r="T172" s="158">
        <f>S172*H172</f>
        <v>0</v>
      </c>
      <c r="AR172" s="16" t="s">
        <v>204</v>
      </c>
      <c r="AT172" s="16" t="s">
        <v>121</v>
      </c>
      <c r="AU172" s="16" t="s">
        <v>80</v>
      </c>
      <c r="AY172" s="16" t="s">
        <v>120</v>
      </c>
      <c r="BE172" s="159">
        <f>IF(N172="základní",J172,0)</f>
        <v>-294160.33</v>
      </c>
      <c r="BF172" s="159">
        <f>IF(N172="snížená",J172,0)</f>
        <v>0</v>
      </c>
      <c r="BG172" s="159">
        <f>IF(N172="zákl. přenesená",J172,0)</f>
        <v>0</v>
      </c>
      <c r="BH172" s="159">
        <f>IF(N172="sníž. přenesená",J172,0)</f>
        <v>0</v>
      </c>
      <c r="BI172" s="159">
        <f>IF(N172="nulová",J172,0)</f>
        <v>0</v>
      </c>
      <c r="BJ172" s="16" t="s">
        <v>78</v>
      </c>
      <c r="BK172" s="159">
        <f>ROUND(I172*H172,2)</f>
        <v>-294160.33</v>
      </c>
      <c r="BL172" s="16" t="s">
        <v>204</v>
      </c>
      <c r="BM172" s="16" t="s">
        <v>286</v>
      </c>
    </row>
    <row r="173" spans="2:65" s="1" customFormat="1" ht="22.5" customHeight="1">
      <c r="B173" s="30"/>
      <c r="C173" s="150" t="s">
        <v>287</v>
      </c>
      <c r="D173" s="150" t="s">
        <v>121</v>
      </c>
      <c r="E173" s="151" t="s">
        <v>288</v>
      </c>
      <c r="F173" s="152" t="s">
        <v>289</v>
      </c>
      <c r="G173" s="153" t="s">
        <v>225</v>
      </c>
      <c r="H173" s="154">
        <v>-47.575000000000003</v>
      </c>
      <c r="I173" s="155">
        <v>327.25</v>
      </c>
      <c r="J173" s="155">
        <f>ROUND(I173*H173,2)</f>
        <v>-15568.92</v>
      </c>
      <c r="K173" s="152" t="s">
        <v>17</v>
      </c>
      <c r="L173" s="34"/>
      <c r="M173" s="56" t="s">
        <v>17</v>
      </c>
      <c r="N173" s="156" t="s">
        <v>41</v>
      </c>
      <c r="O173" s="157">
        <v>0</v>
      </c>
      <c r="P173" s="157">
        <f>O173*H173</f>
        <v>0</v>
      </c>
      <c r="Q173" s="157">
        <v>0</v>
      </c>
      <c r="R173" s="157">
        <f>Q173*H173</f>
        <v>0</v>
      </c>
      <c r="S173" s="157">
        <v>0</v>
      </c>
      <c r="T173" s="158">
        <f>S173*H173</f>
        <v>0</v>
      </c>
      <c r="AR173" s="16" t="s">
        <v>204</v>
      </c>
      <c r="AT173" s="16" t="s">
        <v>121</v>
      </c>
      <c r="AU173" s="16" t="s">
        <v>80</v>
      </c>
      <c r="AY173" s="16" t="s">
        <v>120</v>
      </c>
      <c r="BE173" s="159">
        <f>IF(N173="základní",J173,0)</f>
        <v>-15568.92</v>
      </c>
      <c r="BF173" s="159">
        <f>IF(N173="snížená",J173,0)</f>
        <v>0</v>
      </c>
      <c r="BG173" s="159">
        <f>IF(N173="zákl. přenesená",J173,0)</f>
        <v>0</v>
      </c>
      <c r="BH173" s="159">
        <f>IF(N173="sníž. přenesená",J173,0)</f>
        <v>0</v>
      </c>
      <c r="BI173" s="159">
        <f>IF(N173="nulová",J173,0)</f>
        <v>0</v>
      </c>
      <c r="BJ173" s="16" t="s">
        <v>78</v>
      </c>
      <c r="BK173" s="159">
        <f>ROUND(I173*H173,2)</f>
        <v>-15568.92</v>
      </c>
      <c r="BL173" s="16" t="s">
        <v>204</v>
      </c>
      <c r="BM173" s="16" t="s">
        <v>290</v>
      </c>
    </row>
    <row r="174" spans="2:65" s="1" customFormat="1" ht="22.5" customHeight="1">
      <c r="B174" s="30"/>
      <c r="C174" s="150" t="s">
        <v>291</v>
      </c>
      <c r="D174" s="150" t="s">
        <v>121</v>
      </c>
      <c r="E174" s="151" t="s">
        <v>292</v>
      </c>
      <c r="F174" s="152" t="s">
        <v>293</v>
      </c>
      <c r="G174" s="153" t="s">
        <v>136</v>
      </c>
      <c r="H174" s="154">
        <v>-3097.2910000000002</v>
      </c>
      <c r="I174" s="155">
        <v>1.61</v>
      </c>
      <c r="J174" s="155">
        <f>ROUND(I174*H174,2)</f>
        <v>-4986.6400000000003</v>
      </c>
      <c r="K174" s="152" t="s">
        <v>17</v>
      </c>
      <c r="L174" s="34"/>
      <c r="M174" s="56" t="s">
        <v>17</v>
      </c>
      <c r="N174" s="156" t="s">
        <v>41</v>
      </c>
      <c r="O174" s="157">
        <v>0</v>
      </c>
      <c r="P174" s="157">
        <f>O174*H174</f>
        <v>0</v>
      </c>
      <c r="Q174" s="157">
        <v>0</v>
      </c>
      <c r="R174" s="157">
        <f>Q174*H174</f>
        <v>0</v>
      </c>
      <c r="S174" s="157">
        <v>0</v>
      </c>
      <c r="T174" s="158">
        <f>S174*H174</f>
        <v>0</v>
      </c>
      <c r="AR174" s="16" t="s">
        <v>204</v>
      </c>
      <c r="AT174" s="16" t="s">
        <v>121</v>
      </c>
      <c r="AU174" s="16" t="s">
        <v>80</v>
      </c>
      <c r="AY174" s="16" t="s">
        <v>120</v>
      </c>
      <c r="BE174" s="159">
        <f>IF(N174="základní",J174,0)</f>
        <v>-4986.6400000000003</v>
      </c>
      <c r="BF174" s="159">
        <f>IF(N174="snížená",J174,0)</f>
        <v>0</v>
      </c>
      <c r="BG174" s="159">
        <f>IF(N174="zákl. přenesená",J174,0)</f>
        <v>0</v>
      </c>
      <c r="BH174" s="159">
        <f>IF(N174="sníž. přenesená",J174,0)</f>
        <v>0</v>
      </c>
      <c r="BI174" s="159">
        <f>IF(N174="nulová",J174,0)</f>
        <v>0</v>
      </c>
      <c r="BJ174" s="16" t="s">
        <v>78</v>
      </c>
      <c r="BK174" s="159">
        <f>ROUND(I174*H174,2)</f>
        <v>-4986.6400000000003</v>
      </c>
      <c r="BL174" s="16" t="s">
        <v>204</v>
      </c>
      <c r="BM174" s="16" t="s">
        <v>294</v>
      </c>
    </row>
    <row r="175" spans="2:65" s="11" customFormat="1" ht="11.25">
      <c r="B175" s="162"/>
      <c r="C175" s="163"/>
      <c r="D175" s="164" t="s">
        <v>147</v>
      </c>
      <c r="E175" s="165" t="s">
        <v>17</v>
      </c>
      <c r="F175" s="166" t="s">
        <v>295</v>
      </c>
      <c r="G175" s="163"/>
      <c r="H175" s="167">
        <v>-2941.6019999999999</v>
      </c>
      <c r="I175" s="163"/>
      <c r="J175" s="163"/>
      <c r="K175" s="163"/>
      <c r="L175" s="168"/>
      <c r="M175" s="169"/>
      <c r="N175" s="170"/>
      <c r="O175" s="170"/>
      <c r="P175" s="170"/>
      <c r="Q175" s="170"/>
      <c r="R175" s="170"/>
      <c r="S175" s="170"/>
      <c r="T175" s="171"/>
      <c r="AT175" s="172" t="s">
        <v>147</v>
      </c>
      <c r="AU175" s="172" t="s">
        <v>80</v>
      </c>
      <c r="AV175" s="11" t="s">
        <v>80</v>
      </c>
      <c r="AW175" s="11" t="s">
        <v>31</v>
      </c>
      <c r="AX175" s="11" t="s">
        <v>70</v>
      </c>
      <c r="AY175" s="172" t="s">
        <v>120</v>
      </c>
    </row>
    <row r="176" spans="2:65" s="11" customFormat="1" ht="11.25">
      <c r="B176" s="162"/>
      <c r="C176" s="163"/>
      <c r="D176" s="164" t="s">
        <v>147</v>
      </c>
      <c r="E176" s="165" t="s">
        <v>17</v>
      </c>
      <c r="F176" s="166" t="s">
        <v>296</v>
      </c>
      <c r="G176" s="163"/>
      <c r="H176" s="167">
        <v>-155.68899999999999</v>
      </c>
      <c r="I176" s="163"/>
      <c r="J176" s="163"/>
      <c r="K176" s="163"/>
      <c r="L176" s="168"/>
      <c r="M176" s="169"/>
      <c r="N176" s="170"/>
      <c r="O176" s="170"/>
      <c r="P176" s="170"/>
      <c r="Q176" s="170"/>
      <c r="R176" s="170"/>
      <c r="S176" s="170"/>
      <c r="T176" s="171"/>
      <c r="AT176" s="172" t="s">
        <v>147</v>
      </c>
      <c r="AU176" s="172" t="s">
        <v>80</v>
      </c>
      <c r="AV176" s="11" t="s">
        <v>80</v>
      </c>
      <c r="AW176" s="11" t="s">
        <v>31</v>
      </c>
      <c r="AX176" s="11" t="s">
        <v>70</v>
      </c>
      <c r="AY176" s="172" t="s">
        <v>120</v>
      </c>
    </row>
    <row r="177" spans="2:65" s="12" customFormat="1" ht="11.25">
      <c r="B177" s="173"/>
      <c r="C177" s="174"/>
      <c r="D177" s="164" t="s">
        <v>147</v>
      </c>
      <c r="E177" s="175" t="s">
        <v>17</v>
      </c>
      <c r="F177" s="176" t="s">
        <v>149</v>
      </c>
      <c r="G177" s="174"/>
      <c r="H177" s="177">
        <v>-3097.2910000000002</v>
      </c>
      <c r="I177" s="174"/>
      <c r="J177" s="174"/>
      <c r="K177" s="174"/>
      <c r="L177" s="178"/>
      <c r="M177" s="179"/>
      <c r="N177" s="180"/>
      <c r="O177" s="180"/>
      <c r="P177" s="180"/>
      <c r="Q177" s="180"/>
      <c r="R177" s="180"/>
      <c r="S177" s="180"/>
      <c r="T177" s="181"/>
      <c r="AT177" s="182" t="s">
        <v>147</v>
      </c>
      <c r="AU177" s="182" t="s">
        <v>80</v>
      </c>
      <c r="AV177" s="12" t="s">
        <v>125</v>
      </c>
      <c r="AW177" s="12" t="s">
        <v>31</v>
      </c>
      <c r="AX177" s="12" t="s">
        <v>78</v>
      </c>
      <c r="AY177" s="182" t="s">
        <v>120</v>
      </c>
    </row>
    <row r="178" spans="2:65" s="10" customFormat="1" ht="22.9" customHeight="1">
      <c r="B178" s="137"/>
      <c r="C178" s="138"/>
      <c r="D178" s="139" t="s">
        <v>69</v>
      </c>
      <c r="E178" s="160" t="s">
        <v>297</v>
      </c>
      <c r="F178" s="160" t="s">
        <v>298</v>
      </c>
      <c r="G178" s="138"/>
      <c r="H178" s="138"/>
      <c r="I178" s="138"/>
      <c r="J178" s="161">
        <f>BK178</f>
        <v>-172386.5</v>
      </c>
      <c r="K178" s="138"/>
      <c r="L178" s="142"/>
      <c r="M178" s="143"/>
      <c r="N178" s="144"/>
      <c r="O178" s="144"/>
      <c r="P178" s="145">
        <f>SUM(P179:P184)</f>
        <v>0</v>
      </c>
      <c r="Q178" s="144"/>
      <c r="R178" s="145">
        <f>SUM(R179:R184)</f>
        <v>0</v>
      </c>
      <c r="S178" s="144"/>
      <c r="T178" s="146">
        <f>SUM(T179:T184)</f>
        <v>0</v>
      </c>
      <c r="AR178" s="147" t="s">
        <v>80</v>
      </c>
      <c r="AT178" s="148" t="s">
        <v>69</v>
      </c>
      <c r="AU178" s="148" t="s">
        <v>78</v>
      </c>
      <c r="AY178" s="147" t="s">
        <v>120</v>
      </c>
      <c r="BK178" s="149">
        <f>SUM(BK179:BK184)</f>
        <v>-172386.5</v>
      </c>
    </row>
    <row r="179" spans="2:65" s="1" customFormat="1" ht="22.5" customHeight="1">
      <c r="B179" s="30"/>
      <c r="C179" s="150" t="s">
        <v>299</v>
      </c>
      <c r="D179" s="150" t="s">
        <v>121</v>
      </c>
      <c r="E179" s="151" t="s">
        <v>300</v>
      </c>
      <c r="F179" s="152" t="s">
        <v>301</v>
      </c>
      <c r="G179" s="153" t="s">
        <v>145</v>
      </c>
      <c r="H179" s="154">
        <v>-31.59</v>
      </c>
      <c r="I179" s="155">
        <v>5350</v>
      </c>
      <c r="J179" s="155">
        <f>ROUND(I179*H179,2)</f>
        <v>-169006.5</v>
      </c>
      <c r="K179" s="152" t="s">
        <v>17</v>
      </c>
      <c r="L179" s="34"/>
      <c r="M179" s="56" t="s">
        <v>17</v>
      </c>
      <c r="N179" s="156" t="s">
        <v>41</v>
      </c>
      <c r="O179" s="157">
        <v>0</v>
      </c>
      <c r="P179" s="157">
        <f>O179*H179</f>
        <v>0</v>
      </c>
      <c r="Q179" s="157">
        <v>0</v>
      </c>
      <c r="R179" s="157">
        <f>Q179*H179</f>
        <v>0</v>
      </c>
      <c r="S179" s="157">
        <v>0</v>
      </c>
      <c r="T179" s="158">
        <f>S179*H179</f>
        <v>0</v>
      </c>
      <c r="AR179" s="16" t="s">
        <v>204</v>
      </c>
      <c r="AT179" s="16" t="s">
        <v>121</v>
      </c>
      <c r="AU179" s="16" t="s">
        <v>80</v>
      </c>
      <c r="AY179" s="16" t="s">
        <v>120</v>
      </c>
      <c r="BE179" s="159">
        <f>IF(N179="základní",J179,0)</f>
        <v>-169006.5</v>
      </c>
      <c r="BF179" s="159">
        <f>IF(N179="snížená",J179,0)</f>
        <v>0</v>
      </c>
      <c r="BG179" s="159">
        <f>IF(N179="zákl. přenesená",J179,0)</f>
        <v>0</v>
      </c>
      <c r="BH179" s="159">
        <f>IF(N179="sníž. přenesená",J179,0)</f>
        <v>0</v>
      </c>
      <c r="BI179" s="159">
        <f>IF(N179="nulová",J179,0)</f>
        <v>0</v>
      </c>
      <c r="BJ179" s="16" t="s">
        <v>78</v>
      </c>
      <c r="BK179" s="159">
        <f>ROUND(I179*H179,2)</f>
        <v>-169006.5</v>
      </c>
      <c r="BL179" s="16" t="s">
        <v>204</v>
      </c>
      <c r="BM179" s="16" t="s">
        <v>302</v>
      </c>
    </row>
    <row r="180" spans="2:65" s="11" customFormat="1" ht="11.25">
      <c r="B180" s="162"/>
      <c r="C180" s="163"/>
      <c r="D180" s="164" t="s">
        <v>147</v>
      </c>
      <c r="E180" s="165" t="s">
        <v>17</v>
      </c>
      <c r="F180" s="166" t="s">
        <v>303</v>
      </c>
      <c r="G180" s="163"/>
      <c r="H180" s="167">
        <v>-31.59</v>
      </c>
      <c r="I180" s="163"/>
      <c r="J180" s="163"/>
      <c r="K180" s="163"/>
      <c r="L180" s="168"/>
      <c r="M180" s="169"/>
      <c r="N180" s="170"/>
      <c r="O180" s="170"/>
      <c r="P180" s="170"/>
      <c r="Q180" s="170"/>
      <c r="R180" s="170"/>
      <c r="S180" s="170"/>
      <c r="T180" s="171"/>
      <c r="AT180" s="172" t="s">
        <v>147</v>
      </c>
      <c r="AU180" s="172" t="s">
        <v>80</v>
      </c>
      <c r="AV180" s="11" t="s">
        <v>80</v>
      </c>
      <c r="AW180" s="11" t="s">
        <v>31</v>
      </c>
      <c r="AX180" s="11" t="s">
        <v>70</v>
      </c>
      <c r="AY180" s="172" t="s">
        <v>120</v>
      </c>
    </row>
    <row r="181" spans="2:65" s="12" customFormat="1" ht="11.25">
      <c r="B181" s="173"/>
      <c r="C181" s="174"/>
      <c r="D181" s="164" t="s">
        <v>147</v>
      </c>
      <c r="E181" s="175" t="s">
        <v>17</v>
      </c>
      <c r="F181" s="176" t="s">
        <v>149</v>
      </c>
      <c r="G181" s="174"/>
      <c r="H181" s="177">
        <v>-31.59</v>
      </c>
      <c r="I181" s="174"/>
      <c r="J181" s="174"/>
      <c r="K181" s="174"/>
      <c r="L181" s="178"/>
      <c r="M181" s="179"/>
      <c r="N181" s="180"/>
      <c r="O181" s="180"/>
      <c r="P181" s="180"/>
      <c r="Q181" s="180"/>
      <c r="R181" s="180"/>
      <c r="S181" s="180"/>
      <c r="T181" s="181"/>
      <c r="AT181" s="182" t="s">
        <v>147</v>
      </c>
      <c r="AU181" s="182" t="s">
        <v>80</v>
      </c>
      <c r="AV181" s="12" t="s">
        <v>125</v>
      </c>
      <c r="AW181" s="12" t="s">
        <v>31</v>
      </c>
      <c r="AX181" s="12" t="s">
        <v>78</v>
      </c>
      <c r="AY181" s="182" t="s">
        <v>120</v>
      </c>
    </row>
    <row r="182" spans="2:65" s="1" customFormat="1" ht="22.5" customHeight="1">
      <c r="B182" s="30"/>
      <c r="C182" s="150" t="s">
        <v>304</v>
      </c>
      <c r="D182" s="150" t="s">
        <v>121</v>
      </c>
      <c r="E182" s="151" t="s">
        <v>305</v>
      </c>
      <c r="F182" s="152" t="s">
        <v>306</v>
      </c>
      <c r="G182" s="153" t="s">
        <v>136</v>
      </c>
      <c r="H182" s="154">
        <v>-1690</v>
      </c>
      <c r="I182" s="155">
        <v>2</v>
      </c>
      <c r="J182" s="155">
        <f>ROUND(I182*H182,2)</f>
        <v>-3380</v>
      </c>
      <c r="K182" s="152" t="s">
        <v>17</v>
      </c>
      <c r="L182" s="34"/>
      <c r="M182" s="56" t="s">
        <v>17</v>
      </c>
      <c r="N182" s="156" t="s">
        <v>41</v>
      </c>
      <c r="O182" s="157">
        <v>0</v>
      </c>
      <c r="P182" s="157">
        <f>O182*H182</f>
        <v>0</v>
      </c>
      <c r="Q182" s="157">
        <v>0</v>
      </c>
      <c r="R182" s="157">
        <f>Q182*H182</f>
        <v>0</v>
      </c>
      <c r="S182" s="157">
        <v>0</v>
      </c>
      <c r="T182" s="158">
        <f>S182*H182</f>
        <v>0</v>
      </c>
      <c r="AR182" s="16" t="s">
        <v>204</v>
      </c>
      <c r="AT182" s="16" t="s">
        <v>121</v>
      </c>
      <c r="AU182" s="16" t="s">
        <v>80</v>
      </c>
      <c r="AY182" s="16" t="s">
        <v>120</v>
      </c>
      <c r="BE182" s="159">
        <f>IF(N182="základní",J182,0)</f>
        <v>-3380</v>
      </c>
      <c r="BF182" s="159">
        <f>IF(N182="snížená",J182,0)</f>
        <v>0</v>
      </c>
      <c r="BG182" s="159">
        <f>IF(N182="zákl. přenesená",J182,0)</f>
        <v>0</v>
      </c>
      <c r="BH182" s="159">
        <f>IF(N182="sníž. přenesená",J182,0)</f>
        <v>0</v>
      </c>
      <c r="BI182" s="159">
        <f>IF(N182="nulová",J182,0)</f>
        <v>0</v>
      </c>
      <c r="BJ182" s="16" t="s">
        <v>78</v>
      </c>
      <c r="BK182" s="159">
        <f>ROUND(I182*H182,2)</f>
        <v>-3380</v>
      </c>
      <c r="BL182" s="16" t="s">
        <v>204</v>
      </c>
      <c r="BM182" s="16" t="s">
        <v>307</v>
      </c>
    </row>
    <row r="183" spans="2:65" s="11" customFormat="1" ht="11.25">
      <c r="B183" s="162"/>
      <c r="C183" s="163"/>
      <c r="D183" s="164" t="s">
        <v>147</v>
      </c>
      <c r="E183" s="165" t="s">
        <v>17</v>
      </c>
      <c r="F183" s="166" t="s">
        <v>308</v>
      </c>
      <c r="G183" s="163"/>
      <c r="H183" s="167">
        <v>-1690</v>
      </c>
      <c r="I183" s="163"/>
      <c r="J183" s="163"/>
      <c r="K183" s="163"/>
      <c r="L183" s="168"/>
      <c r="M183" s="169"/>
      <c r="N183" s="170"/>
      <c r="O183" s="170"/>
      <c r="P183" s="170"/>
      <c r="Q183" s="170"/>
      <c r="R183" s="170"/>
      <c r="S183" s="170"/>
      <c r="T183" s="171"/>
      <c r="AT183" s="172" t="s">
        <v>147</v>
      </c>
      <c r="AU183" s="172" t="s">
        <v>80</v>
      </c>
      <c r="AV183" s="11" t="s">
        <v>80</v>
      </c>
      <c r="AW183" s="11" t="s">
        <v>31</v>
      </c>
      <c r="AX183" s="11" t="s">
        <v>70</v>
      </c>
      <c r="AY183" s="172" t="s">
        <v>120</v>
      </c>
    </row>
    <row r="184" spans="2:65" s="12" customFormat="1" ht="11.25">
      <c r="B184" s="173"/>
      <c r="C184" s="174"/>
      <c r="D184" s="164" t="s">
        <v>147</v>
      </c>
      <c r="E184" s="175" t="s">
        <v>17</v>
      </c>
      <c r="F184" s="176" t="s">
        <v>149</v>
      </c>
      <c r="G184" s="174"/>
      <c r="H184" s="177">
        <v>-1690</v>
      </c>
      <c r="I184" s="174"/>
      <c r="J184" s="174"/>
      <c r="K184" s="174"/>
      <c r="L184" s="178"/>
      <c r="M184" s="179"/>
      <c r="N184" s="180"/>
      <c r="O184" s="180"/>
      <c r="P184" s="180"/>
      <c r="Q184" s="180"/>
      <c r="R184" s="180"/>
      <c r="S184" s="180"/>
      <c r="T184" s="181"/>
      <c r="AT184" s="182" t="s">
        <v>147</v>
      </c>
      <c r="AU184" s="182" t="s">
        <v>80</v>
      </c>
      <c r="AV184" s="12" t="s">
        <v>125</v>
      </c>
      <c r="AW184" s="12" t="s">
        <v>31</v>
      </c>
      <c r="AX184" s="12" t="s">
        <v>78</v>
      </c>
      <c r="AY184" s="182" t="s">
        <v>120</v>
      </c>
    </row>
    <row r="185" spans="2:65" s="10" customFormat="1" ht="22.9" customHeight="1">
      <c r="B185" s="137"/>
      <c r="C185" s="138"/>
      <c r="D185" s="139" t="s">
        <v>69</v>
      </c>
      <c r="E185" s="160" t="s">
        <v>309</v>
      </c>
      <c r="F185" s="160" t="s">
        <v>310</v>
      </c>
      <c r="G185" s="138"/>
      <c r="H185" s="138"/>
      <c r="I185" s="138"/>
      <c r="J185" s="161">
        <f>BK185</f>
        <v>19741.36</v>
      </c>
      <c r="K185" s="138"/>
      <c r="L185" s="142"/>
      <c r="M185" s="143"/>
      <c r="N185" s="144"/>
      <c r="O185" s="144"/>
      <c r="P185" s="145">
        <f>SUM(P186:P197)</f>
        <v>1.764</v>
      </c>
      <c r="Q185" s="144"/>
      <c r="R185" s="145">
        <f>SUM(R186:R197)</f>
        <v>3.6720000000000003E-2</v>
      </c>
      <c r="S185" s="144"/>
      <c r="T185" s="146">
        <f>SUM(T186:T197)</f>
        <v>0</v>
      </c>
      <c r="AR185" s="147" t="s">
        <v>80</v>
      </c>
      <c r="AT185" s="148" t="s">
        <v>69</v>
      </c>
      <c r="AU185" s="148" t="s">
        <v>78</v>
      </c>
      <c r="AY185" s="147" t="s">
        <v>120</v>
      </c>
      <c r="BK185" s="149">
        <f>SUM(BK186:BK197)</f>
        <v>19741.36</v>
      </c>
    </row>
    <row r="186" spans="2:65" s="1" customFormat="1" ht="16.5" customHeight="1">
      <c r="B186" s="30"/>
      <c r="C186" s="150" t="s">
        <v>209</v>
      </c>
      <c r="D186" s="150" t="s">
        <v>121</v>
      </c>
      <c r="E186" s="151" t="s">
        <v>311</v>
      </c>
      <c r="F186" s="152" t="s">
        <v>312</v>
      </c>
      <c r="G186" s="153" t="s">
        <v>225</v>
      </c>
      <c r="H186" s="154">
        <v>8.4</v>
      </c>
      <c r="I186" s="155">
        <v>74</v>
      </c>
      <c r="J186" s="155">
        <f>ROUND(I186*H186,2)</f>
        <v>621.6</v>
      </c>
      <c r="K186" s="152" t="s">
        <v>219</v>
      </c>
      <c r="L186" s="34"/>
      <c r="M186" s="56" t="s">
        <v>17</v>
      </c>
      <c r="N186" s="156" t="s">
        <v>41</v>
      </c>
      <c r="O186" s="157">
        <v>0.21</v>
      </c>
      <c r="P186" s="157">
        <f>O186*H186</f>
        <v>1.764</v>
      </c>
      <c r="Q186" s="157">
        <v>0</v>
      </c>
      <c r="R186" s="157">
        <f>Q186*H186</f>
        <v>0</v>
      </c>
      <c r="S186" s="157">
        <v>0</v>
      </c>
      <c r="T186" s="158">
        <f>S186*H186</f>
        <v>0</v>
      </c>
      <c r="AR186" s="16" t="s">
        <v>204</v>
      </c>
      <c r="AT186" s="16" t="s">
        <v>121</v>
      </c>
      <c r="AU186" s="16" t="s">
        <v>80</v>
      </c>
      <c r="AY186" s="16" t="s">
        <v>120</v>
      </c>
      <c r="BE186" s="159">
        <f>IF(N186="základní",J186,0)</f>
        <v>621.6</v>
      </c>
      <c r="BF186" s="159">
        <f>IF(N186="snížená",J186,0)</f>
        <v>0</v>
      </c>
      <c r="BG186" s="159">
        <f>IF(N186="zákl. přenesená",J186,0)</f>
        <v>0</v>
      </c>
      <c r="BH186" s="159">
        <f>IF(N186="sníž. přenesená",J186,0)</f>
        <v>0</v>
      </c>
      <c r="BI186" s="159">
        <f>IF(N186="nulová",J186,0)</f>
        <v>0</v>
      </c>
      <c r="BJ186" s="16" t="s">
        <v>78</v>
      </c>
      <c r="BK186" s="159">
        <f>ROUND(I186*H186,2)</f>
        <v>621.6</v>
      </c>
      <c r="BL186" s="16" t="s">
        <v>204</v>
      </c>
      <c r="BM186" s="16" t="s">
        <v>313</v>
      </c>
    </row>
    <row r="187" spans="2:65" s="1" customFormat="1" ht="48.75">
      <c r="B187" s="30"/>
      <c r="C187" s="31"/>
      <c r="D187" s="164" t="s">
        <v>215</v>
      </c>
      <c r="E187" s="31"/>
      <c r="F187" s="183" t="s">
        <v>314</v>
      </c>
      <c r="G187" s="31"/>
      <c r="H187" s="31"/>
      <c r="I187" s="31"/>
      <c r="J187" s="31"/>
      <c r="K187" s="31"/>
      <c r="L187" s="34"/>
      <c r="M187" s="184"/>
      <c r="N187" s="57"/>
      <c r="O187" s="57"/>
      <c r="P187" s="57"/>
      <c r="Q187" s="57"/>
      <c r="R187" s="57"/>
      <c r="S187" s="57"/>
      <c r="T187" s="58"/>
      <c r="AT187" s="16" t="s">
        <v>215</v>
      </c>
      <c r="AU187" s="16" t="s">
        <v>80</v>
      </c>
    </row>
    <row r="188" spans="2:65" s="11" customFormat="1" ht="11.25">
      <c r="B188" s="162"/>
      <c r="C188" s="163"/>
      <c r="D188" s="164" t="s">
        <v>147</v>
      </c>
      <c r="E188" s="165" t="s">
        <v>17</v>
      </c>
      <c r="F188" s="166" t="s">
        <v>315</v>
      </c>
      <c r="G188" s="163"/>
      <c r="H188" s="167">
        <v>8.4</v>
      </c>
      <c r="I188" s="163"/>
      <c r="J188" s="163"/>
      <c r="K188" s="163"/>
      <c r="L188" s="168"/>
      <c r="M188" s="169"/>
      <c r="N188" s="170"/>
      <c r="O188" s="170"/>
      <c r="P188" s="170"/>
      <c r="Q188" s="170"/>
      <c r="R188" s="170"/>
      <c r="S188" s="170"/>
      <c r="T188" s="171"/>
      <c r="AT188" s="172" t="s">
        <v>147</v>
      </c>
      <c r="AU188" s="172" t="s">
        <v>80</v>
      </c>
      <c r="AV188" s="11" t="s">
        <v>80</v>
      </c>
      <c r="AW188" s="11" t="s">
        <v>31</v>
      </c>
      <c r="AX188" s="11" t="s">
        <v>70</v>
      </c>
      <c r="AY188" s="172" t="s">
        <v>120</v>
      </c>
    </row>
    <row r="189" spans="2:65" s="12" customFormat="1" ht="11.25">
      <c r="B189" s="173"/>
      <c r="C189" s="174"/>
      <c r="D189" s="164" t="s">
        <v>147</v>
      </c>
      <c r="E189" s="175" t="s">
        <v>17</v>
      </c>
      <c r="F189" s="176" t="s">
        <v>149</v>
      </c>
      <c r="G189" s="174"/>
      <c r="H189" s="177">
        <v>8.4</v>
      </c>
      <c r="I189" s="174"/>
      <c r="J189" s="174"/>
      <c r="K189" s="174"/>
      <c r="L189" s="178"/>
      <c r="M189" s="179"/>
      <c r="N189" s="180"/>
      <c r="O189" s="180"/>
      <c r="P189" s="180"/>
      <c r="Q189" s="180"/>
      <c r="R189" s="180"/>
      <c r="S189" s="180"/>
      <c r="T189" s="181"/>
      <c r="AT189" s="182" t="s">
        <v>147</v>
      </c>
      <c r="AU189" s="182" t="s">
        <v>80</v>
      </c>
      <c r="AV189" s="12" t="s">
        <v>125</v>
      </c>
      <c r="AW189" s="12" t="s">
        <v>31</v>
      </c>
      <c r="AX189" s="12" t="s">
        <v>78</v>
      </c>
      <c r="AY189" s="182" t="s">
        <v>120</v>
      </c>
    </row>
    <row r="190" spans="2:65" s="1" customFormat="1" ht="16.5" customHeight="1">
      <c r="B190" s="30"/>
      <c r="C190" s="185" t="s">
        <v>316</v>
      </c>
      <c r="D190" s="185" t="s">
        <v>187</v>
      </c>
      <c r="E190" s="186" t="s">
        <v>317</v>
      </c>
      <c r="F190" s="187" t="s">
        <v>318</v>
      </c>
      <c r="G190" s="188" t="s">
        <v>145</v>
      </c>
      <c r="H190" s="189">
        <v>1.08</v>
      </c>
      <c r="I190" s="190">
        <v>10100</v>
      </c>
      <c r="J190" s="190">
        <f>ROUND(I190*H190,2)</f>
        <v>10908</v>
      </c>
      <c r="K190" s="187" t="s">
        <v>219</v>
      </c>
      <c r="L190" s="191"/>
      <c r="M190" s="192" t="s">
        <v>17</v>
      </c>
      <c r="N190" s="193" t="s">
        <v>41</v>
      </c>
      <c r="O190" s="157">
        <v>0</v>
      </c>
      <c r="P190" s="157">
        <f>O190*H190</f>
        <v>0</v>
      </c>
      <c r="Q190" s="157">
        <v>1.7999999999999999E-2</v>
      </c>
      <c r="R190" s="157">
        <f>Q190*H190</f>
        <v>1.9439999999999999E-2</v>
      </c>
      <c r="S190" s="157">
        <v>0</v>
      </c>
      <c r="T190" s="158">
        <f>S190*H190</f>
        <v>0</v>
      </c>
      <c r="AR190" s="16" t="s">
        <v>209</v>
      </c>
      <c r="AT190" s="16" t="s">
        <v>187</v>
      </c>
      <c r="AU190" s="16" t="s">
        <v>80</v>
      </c>
      <c r="AY190" s="16" t="s">
        <v>120</v>
      </c>
      <c r="BE190" s="159">
        <f>IF(N190="základní",J190,0)</f>
        <v>10908</v>
      </c>
      <c r="BF190" s="159">
        <f>IF(N190="snížená",J190,0)</f>
        <v>0</v>
      </c>
      <c r="BG190" s="159">
        <f>IF(N190="zákl. přenesená",J190,0)</f>
        <v>0</v>
      </c>
      <c r="BH190" s="159">
        <f>IF(N190="sníž. přenesená",J190,0)</f>
        <v>0</v>
      </c>
      <c r="BI190" s="159">
        <f>IF(N190="nulová",J190,0)</f>
        <v>0</v>
      </c>
      <c r="BJ190" s="16" t="s">
        <v>78</v>
      </c>
      <c r="BK190" s="159">
        <f>ROUND(I190*H190,2)</f>
        <v>10908</v>
      </c>
      <c r="BL190" s="16" t="s">
        <v>204</v>
      </c>
      <c r="BM190" s="16" t="s">
        <v>319</v>
      </c>
    </row>
    <row r="191" spans="2:65" s="11" customFormat="1" ht="11.25">
      <c r="B191" s="162"/>
      <c r="C191" s="163"/>
      <c r="D191" s="164" t="s">
        <v>147</v>
      </c>
      <c r="E191" s="165" t="s">
        <v>17</v>
      </c>
      <c r="F191" s="166" t="s">
        <v>320</v>
      </c>
      <c r="G191" s="163"/>
      <c r="H191" s="167">
        <v>1.08</v>
      </c>
      <c r="I191" s="163"/>
      <c r="J191" s="163"/>
      <c r="K191" s="163"/>
      <c r="L191" s="168"/>
      <c r="M191" s="169"/>
      <c r="N191" s="170"/>
      <c r="O191" s="170"/>
      <c r="P191" s="170"/>
      <c r="Q191" s="170"/>
      <c r="R191" s="170"/>
      <c r="S191" s="170"/>
      <c r="T191" s="171"/>
      <c r="AT191" s="172" t="s">
        <v>147</v>
      </c>
      <c r="AU191" s="172" t="s">
        <v>80</v>
      </c>
      <c r="AV191" s="11" t="s">
        <v>80</v>
      </c>
      <c r="AW191" s="11" t="s">
        <v>31</v>
      </c>
      <c r="AX191" s="11" t="s">
        <v>70</v>
      </c>
      <c r="AY191" s="172" t="s">
        <v>120</v>
      </c>
    </row>
    <row r="192" spans="2:65" s="12" customFormat="1" ht="11.25">
      <c r="B192" s="173"/>
      <c r="C192" s="174"/>
      <c r="D192" s="164" t="s">
        <v>147</v>
      </c>
      <c r="E192" s="175" t="s">
        <v>17</v>
      </c>
      <c r="F192" s="176" t="s">
        <v>149</v>
      </c>
      <c r="G192" s="174"/>
      <c r="H192" s="177">
        <v>1.08</v>
      </c>
      <c r="I192" s="174"/>
      <c r="J192" s="174"/>
      <c r="K192" s="174"/>
      <c r="L192" s="178"/>
      <c r="M192" s="179"/>
      <c r="N192" s="180"/>
      <c r="O192" s="180"/>
      <c r="P192" s="180"/>
      <c r="Q192" s="180"/>
      <c r="R192" s="180"/>
      <c r="S192" s="180"/>
      <c r="T192" s="181"/>
      <c r="AT192" s="182" t="s">
        <v>147</v>
      </c>
      <c r="AU192" s="182" t="s">
        <v>80</v>
      </c>
      <c r="AV192" s="12" t="s">
        <v>125</v>
      </c>
      <c r="AW192" s="12" t="s">
        <v>31</v>
      </c>
      <c r="AX192" s="12" t="s">
        <v>78</v>
      </c>
      <c r="AY192" s="182" t="s">
        <v>120</v>
      </c>
    </row>
    <row r="193" spans="2:65" s="1" customFormat="1" ht="16.5" customHeight="1">
      <c r="B193" s="30"/>
      <c r="C193" s="185" t="s">
        <v>321</v>
      </c>
      <c r="D193" s="185" t="s">
        <v>187</v>
      </c>
      <c r="E193" s="186" t="s">
        <v>322</v>
      </c>
      <c r="F193" s="187" t="s">
        <v>323</v>
      </c>
      <c r="G193" s="188" t="s">
        <v>145</v>
      </c>
      <c r="H193" s="189">
        <v>1.08</v>
      </c>
      <c r="I193" s="190">
        <v>7360</v>
      </c>
      <c r="J193" s="190">
        <f>ROUND(I193*H193,2)</f>
        <v>7948.8</v>
      </c>
      <c r="K193" s="187" t="s">
        <v>219</v>
      </c>
      <c r="L193" s="191"/>
      <c r="M193" s="192" t="s">
        <v>17</v>
      </c>
      <c r="N193" s="193" t="s">
        <v>41</v>
      </c>
      <c r="O193" s="157">
        <v>0</v>
      </c>
      <c r="P193" s="157">
        <f>O193*H193</f>
        <v>0</v>
      </c>
      <c r="Q193" s="157">
        <v>1.6E-2</v>
      </c>
      <c r="R193" s="157">
        <f>Q193*H193</f>
        <v>1.728E-2</v>
      </c>
      <c r="S193" s="157">
        <v>0</v>
      </c>
      <c r="T193" s="158">
        <f>S193*H193</f>
        <v>0</v>
      </c>
      <c r="AR193" s="16" t="s">
        <v>209</v>
      </c>
      <c r="AT193" s="16" t="s">
        <v>187</v>
      </c>
      <c r="AU193" s="16" t="s">
        <v>80</v>
      </c>
      <c r="AY193" s="16" t="s">
        <v>120</v>
      </c>
      <c r="BE193" s="159">
        <f>IF(N193="základní",J193,0)</f>
        <v>7948.8</v>
      </c>
      <c r="BF193" s="159">
        <f>IF(N193="snížená",J193,0)</f>
        <v>0</v>
      </c>
      <c r="BG193" s="159">
        <f>IF(N193="zákl. přenesená",J193,0)</f>
        <v>0</v>
      </c>
      <c r="BH193" s="159">
        <f>IF(N193="sníž. přenesená",J193,0)</f>
        <v>0</v>
      </c>
      <c r="BI193" s="159">
        <f>IF(N193="nulová",J193,0)</f>
        <v>0</v>
      </c>
      <c r="BJ193" s="16" t="s">
        <v>78</v>
      </c>
      <c r="BK193" s="159">
        <f>ROUND(I193*H193,2)</f>
        <v>7948.8</v>
      </c>
      <c r="BL193" s="16" t="s">
        <v>204</v>
      </c>
      <c r="BM193" s="16" t="s">
        <v>324</v>
      </c>
    </row>
    <row r="194" spans="2:65" s="11" customFormat="1" ht="11.25">
      <c r="B194" s="162"/>
      <c r="C194" s="163"/>
      <c r="D194" s="164" t="s">
        <v>147</v>
      </c>
      <c r="E194" s="165" t="s">
        <v>17</v>
      </c>
      <c r="F194" s="166" t="s">
        <v>320</v>
      </c>
      <c r="G194" s="163"/>
      <c r="H194" s="167">
        <v>1.08</v>
      </c>
      <c r="I194" s="163"/>
      <c r="J194" s="163"/>
      <c r="K194" s="163"/>
      <c r="L194" s="168"/>
      <c r="M194" s="169"/>
      <c r="N194" s="170"/>
      <c r="O194" s="170"/>
      <c r="P194" s="170"/>
      <c r="Q194" s="170"/>
      <c r="R194" s="170"/>
      <c r="S194" s="170"/>
      <c r="T194" s="171"/>
      <c r="AT194" s="172" t="s">
        <v>147</v>
      </c>
      <c r="AU194" s="172" t="s">
        <v>80</v>
      </c>
      <c r="AV194" s="11" t="s">
        <v>80</v>
      </c>
      <c r="AW194" s="11" t="s">
        <v>31</v>
      </c>
      <c r="AX194" s="11" t="s">
        <v>70</v>
      </c>
      <c r="AY194" s="172" t="s">
        <v>120</v>
      </c>
    </row>
    <row r="195" spans="2:65" s="12" customFormat="1" ht="11.25">
      <c r="B195" s="173"/>
      <c r="C195" s="174"/>
      <c r="D195" s="164" t="s">
        <v>147</v>
      </c>
      <c r="E195" s="175" t="s">
        <v>17</v>
      </c>
      <c r="F195" s="176" t="s">
        <v>149</v>
      </c>
      <c r="G195" s="174"/>
      <c r="H195" s="177">
        <v>1.08</v>
      </c>
      <c r="I195" s="174"/>
      <c r="J195" s="174"/>
      <c r="K195" s="174"/>
      <c r="L195" s="178"/>
      <c r="M195" s="179"/>
      <c r="N195" s="180"/>
      <c r="O195" s="180"/>
      <c r="P195" s="180"/>
      <c r="Q195" s="180"/>
      <c r="R195" s="180"/>
      <c r="S195" s="180"/>
      <c r="T195" s="181"/>
      <c r="AT195" s="182" t="s">
        <v>147</v>
      </c>
      <c r="AU195" s="182" t="s">
        <v>80</v>
      </c>
      <c r="AV195" s="12" t="s">
        <v>125</v>
      </c>
      <c r="AW195" s="12" t="s">
        <v>31</v>
      </c>
      <c r="AX195" s="12" t="s">
        <v>78</v>
      </c>
      <c r="AY195" s="182" t="s">
        <v>120</v>
      </c>
    </row>
    <row r="196" spans="2:65" s="1" customFormat="1" ht="22.5" customHeight="1">
      <c r="B196" s="30"/>
      <c r="C196" s="150" t="s">
        <v>325</v>
      </c>
      <c r="D196" s="150" t="s">
        <v>121</v>
      </c>
      <c r="E196" s="151" t="s">
        <v>326</v>
      </c>
      <c r="F196" s="152" t="s">
        <v>327</v>
      </c>
      <c r="G196" s="153" t="s">
        <v>136</v>
      </c>
      <c r="H196" s="154">
        <v>194.78399999999999</v>
      </c>
      <c r="I196" s="155">
        <v>1.35</v>
      </c>
      <c r="J196" s="155">
        <f>ROUND(I196*H196,2)</f>
        <v>262.95999999999998</v>
      </c>
      <c r="K196" s="152" t="s">
        <v>219</v>
      </c>
      <c r="L196" s="34"/>
      <c r="M196" s="56" t="s">
        <v>17</v>
      </c>
      <c r="N196" s="156" t="s">
        <v>41</v>
      </c>
      <c r="O196" s="157">
        <v>0</v>
      </c>
      <c r="P196" s="157">
        <f>O196*H196</f>
        <v>0</v>
      </c>
      <c r="Q196" s="157">
        <v>0</v>
      </c>
      <c r="R196" s="157">
        <f>Q196*H196</f>
        <v>0</v>
      </c>
      <c r="S196" s="157">
        <v>0</v>
      </c>
      <c r="T196" s="158">
        <f>S196*H196</f>
        <v>0</v>
      </c>
      <c r="AR196" s="16" t="s">
        <v>204</v>
      </c>
      <c r="AT196" s="16" t="s">
        <v>121</v>
      </c>
      <c r="AU196" s="16" t="s">
        <v>80</v>
      </c>
      <c r="AY196" s="16" t="s">
        <v>120</v>
      </c>
      <c r="BE196" s="159">
        <f>IF(N196="základní",J196,0)</f>
        <v>262.95999999999998</v>
      </c>
      <c r="BF196" s="159">
        <f>IF(N196="snížená",J196,0)</f>
        <v>0</v>
      </c>
      <c r="BG196" s="159">
        <f>IF(N196="zákl. přenesená",J196,0)</f>
        <v>0</v>
      </c>
      <c r="BH196" s="159">
        <f>IF(N196="sníž. přenesená",J196,0)</f>
        <v>0</v>
      </c>
      <c r="BI196" s="159">
        <f>IF(N196="nulová",J196,0)</f>
        <v>0</v>
      </c>
      <c r="BJ196" s="16" t="s">
        <v>78</v>
      </c>
      <c r="BK196" s="159">
        <f>ROUND(I196*H196,2)</f>
        <v>262.95999999999998</v>
      </c>
      <c r="BL196" s="16" t="s">
        <v>204</v>
      </c>
      <c r="BM196" s="16" t="s">
        <v>328</v>
      </c>
    </row>
    <row r="197" spans="2:65" s="1" customFormat="1" ht="78">
      <c r="B197" s="30"/>
      <c r="C197" s="31"/>
      <c r="D197" s="164" t="s">
        <v>215</v>
      </c>
      <c r="E197" s="31"/>
      <c r="F197" s="183" t="s">
        <v>329</v>
      </c>
      <c r="G197" s="31"/>
      <c r="H197" s="31"/>
      <c r="I197" s="31"/>
      <c r="J197" s="31"/>
      <c r="K197" s="31"/>
      <c r="L197" s="34"/>
      <c r="M197" s="184"/>
      <c r="N197" s="57"/>
      <c r="O197" s="57"/>
      <c r="P197" s="57"/>
      <c r="Q197" s="57"/>
      <c r="R197" s="57"/>
      <c r="S197" s="57"/>
      <c r="T197" s="58"/>
      <c r="AT197" s="16" t="s">
        <v>215</v>
      </c>
      <c r="AU197" s="16" t="s">
        <v>80</v>
      </c>
    </row>
    <row r="198" spans="2:65" s="10" customFormat="1" ht="22.9" customHeight="1">
      <c r="B198" s="137"/>
      <c r="C198" s="138"/>
      <c r="D198" s="139" t="s">
        <v>69</v>
      </c>
      <c r="E198" s="160" t="s">
        <v>330</v>
      </c>
      <c r="F198" s="160" t="s">
        <v>331</v>
      </c>
      <c r="G198" s="138"/>
      <c r="H198" s="138"/>
      <c r="I198" s="138"/>
      <c r="J198" s="161">
        <f>BK198</f>
        <v>135089.06</v>
      </c>
      <c r="K198" s="138"/>
      <c r="L198" s="142"/>
      <c r="M198" s="143"/>
      <c r="N198" s="144"/>
      <c r="O198" s="144"/>
      <c r="P198" s="145">
        <f>SUM(P199:P251)</f>
        <v>110.90020000000001</v>
      </c>
      <c r="Q198" s="144"/>
      <c r="R198" s="145">
        <f>SUM(R199:R251)</f>
        <v>1.053312</v>
      </c>
      <c r="S198" s="144"/>
      <c r="T198" s="146">
        <f>SUM(T199:T251)</f>
        <v>0</v>
      </c>
      <c r="AR198" s="147" t="s">
        <v>80</v>
      </c>
      <c r="AT198" s="148" t="s">
        <v>69</v>
      </c>
      <c r="AU198" s="148" t="s">
        <v>78</v>
      </c>
      <c r="AY198" s="147" t="s">
        <v>120</v>
      </c>
      <c r="BK198" s="149">
        <f>SUM(BK199:BK251)</f>
        <v>135089.06</v>
      </c>
    </row>
    <row r="199" spans="2:65" s="1" customFormat="1" ht="16.5" customHeight="1">
      <c r="B199" s="30"/>
      <c r="C199" s="150" t="s">
        <v>332</v>
      </c>
      <c r="D199" s="150" t="s">
        <v>121</v>
      </c>
      <c r="E199" s="151" t="s">
        <v>333</v>
      </c>
      <c r="F199" s="152" t="s">
        <v>334</v>
      </c>
      <c r="G199" s="153" t="s">
        <v>225</v>
      </c>
      <c r="H199" s="154">
        <v>212</v>
      </c>
      <c r="I199" s="155">
        <v>123</v>
      </c>
      <c r="J199" s="155">
        <f>ROUND(I199*H199,2)</f>
        <v>26076</v>
      </c>
      <c r="K199" s="152" t="s">
        <v>219</v>
      </c>
      <c r="L199" s="34"/>
      <c r="M199" s="56" t="s">
        <v>17</v>
      </c>
      <c r="N199" s="156" t="s">
        <v>41</v>
      </c>
      <c r="O199" s="157">
        <v>0.316</v>
      </c>
      <c r="P199" s="157">
        <f>O199*H199</f>
        <v>66.992000000000004</v>
      </c>
      <c r="Q199" s="157">
        <v>3.7399999999999998E-3</v>
      </c>
      <c r="R199" s="157">
        <f>Q199*H199</f>
        <v>0.79287999999999992</v>
      </c>
      <c r="S199" s="157">
        <v>0</v>
      </c>
      <c r="T199" s="158">
        <f>S199*H199</f>
        <v>0</v>
      </c>
      <c r="AR199" s="16" t="s">
        <v>204</v>
      </c>
      <c r="AT199" s="16" t="s">
        <v>121</v>
      </c>
      <c r="AU199" s="16" t="s">
        <v>80</v>
      </c>
      <c r="AY199" s="16" t="s">
        <v>120</v>
      </c>
      <c r="BE199" s="159">
        <f>IF(N199="základní",J199,0)</f>
        <v>26076</v>
      </c>
      <c r="BF199" s="159">
        <f>IF(N199="snížená",J199,0)</f>
        <v>0</v>
      </c>
      <c r="BG199" s="159">
        <f>IF(N199="zákl. přenesená",J199,0)</f>
        <v>0</v>
      </c>
      <c r="BH199" s="159">
        <f>IF(N199="sníž. přenesená",J199,0)</f>
        <v>0</v>
      </c>
      <c r="BI199" s="159">
        <f>IF(N199="nulová",J199,0)</f>
        <v>0</v>
      </c>
      <c r="BJ199" s="16" t="s">
        <v>78</v>
      </c>
      <c r="BK199" s="159">
        <f>ROUND(I199*H199,2)</f>
        <v>26076</v>
      </c>
      <c r="BL199" s="16" t="s">
        <v>204</v>
      </c>
      <c r="BM199" s="16" t="s">
        <v>335</v>
      </c>
    </row>
    <row r="200" spans="2:65" s="11" customFormat="1" ht="11.25">
      <c r="B200" s="162"/>
      <c r="C200" s="163"/>
      <c r="D200" s="164" t="s">
        <v>147</v>
      </c>
      <c r="E200" s="165" t="s">
        <v>17</v>
      </c>
      <c r="F200" s="166" t="s">
        <v>336</v>
      </c>
      <c r="G200" s="163"/>
      <c r="H200" s="167">
        <v>212</v>
      </c>
      <c r="I200" s="163"/>
      <c r="J200" s="163"/>
      <c r="K200" s="163"/>
      <c r="L200" s="168"/>
      <c r="M200" s="169"/>
      <c r="N200" s="170"/>
      <c r="O200" s="170"/>
      <c r="P200" s="170"/>
      <c r="Q200" s="170"/>
      <c r="R200" s="170"/>
      <c r="S200" s="170"/>
      <c r="T200" s="171"/>
      <c r="AT200" s="172" t="s">
        <v>147</v>
      </c>
      <c r="AU200" s="172" t="s">
        <v>80</v>
      </c>
      <c r="AV200" s="11" t="s">
        <v>80</v>
      </c>
      <c r="AW200" s="11" t="s">
        <v>31</v>
      </c>
      <c r="AX200" s="11" t="s">
        <v>70</v>
      </c>
      <c r="AY200" s="172" t="s">
        <v>120</v>
      </c>
    </row>
    <row r="201" spans="2:65" s="12" customFormat="1" ht="11.25">
      <c r="B201" s="173"/>
      <c r="C201" s="174"/>
      <c r="D201" s="164" t="s">
        <v>147</v>
      </c>
      <c r="E201" s="175" t="s">
        <v>17</v>
      </c>
      <c r="F201" s="176" t="s">
        <v>149</v>
      </c>
      <c r="G201" s="174"/>
      <c r="H201" s="177">
        <v>212</v>
      </c>
      <c r="I201" s="174"/>
      <c r="J201" s="174"/>
      <c r="K201" s="174"/>
      <c r="L201" s="178"/>
      <c r="M201" s="179"/>
      <c r="N201" s="180"/>
      <c r="O201" s="180"/>
      <c r="P201" s="180"/>
      <c r="Q201" s="180"/>
      <c r="R201" s="180"/>
      <c r="S201" s="180"/>
      <c r="T201" s="181"/>
      <c r="AT201" s="182" t="s">
        <v>147</v>
      </c>
      <c r="AU201" s="182" t="s">
        <v>80</v>
      </c>
      <c r="AV201" s="12" t="s">
        <v>125</v>
      </c>
      <c r="AW201" s="12" t="s">
        <v>31</v>
      </c>
      <c r="AX201" s="12" t="s">
        <v>78</v>
      </c>
      <c r="AY201" s="182" t="s">
        <v>120</v>
      </c>
    </row>
    <row r="202" spans="2:65" s="1" customFormat="1" ht="16.5" customHeight="1">
      <c r="B202" s="30"/>
      <c r="C202" s="150" t="s">
        <v>337</v>
      </c>
      <c r="D202" s="150" t="s">
        <v>121</v>
      </c>
      <c r="E202" s="151" t="s">
        <v>338</v>
      </c>
      <c r="F202" s="152" t="s">
        <v>339</v>
      </c>
      <c r="G202" s="153" t="s">
        <v>225</v>
      </c>
      <c r="H202" s="154">
        <v>39.700000000000003</v>
      </c>
      <c r="I202" s="155">
        <v>410</v>
      </c>
      <c r="J202" s="155">
        <f>ROUND(I202*H202,2)</f>
        <v>16277</v>
      </c>
      <c r="K202" s="152" t="s">
        <v>219</v>
      </c>
      <c r="L202" s="34"/>
      <c r="M202" s="56" t="s">
        <v>17</v>
      </c>
      <c r="N202" s="156" t="s">
        <v>41</v>
      </c>
      <c r="O202" s="157">
        <v>1.1060000000000001</v>
      </c>
      <c r="P202" s="157">
        <f>O202*H202</f>
        <v>43.908200000000008</v>
      </c>
      <c r="Q202" s="157">
        <v>6.5599999999999999E-3</v>
      </c>
      <c r="R202" s="157">
        <f>Q202*H202</f>
        <v>0.260432</v>
      </c>
      <c r="S202" s="157">
        <v>0</v>
      </c>
      <c r="T202" s="158">
        <f>S202*H202</f>
        <v>0</v>
      </c>
      <c r="AR202" s="16" t="s">
        <v>204</v>
      </c>
      <c r="AT202" s="16" t="s">
        <v>121</v>
      </c>
      <c r="AU202" s="16" t="s">
        <v>80</v>
      </c>
      <c r="AY202" s="16" t="s">
        <v>120</v>
      </c>
      <c r="BE202" s="159">
        <f>IF(N202="základní",J202,0)</f>
        <v>16277</v>
      </c>
      <c r="BF202" s="159">
        <f>IF(N202="snížená",J202,0)</f>
        <v>0</v>
      </c>
      <c r="BG202" s="159">
        <f>IF(N202="zákl. přenesená",J202,0)</f>
        <v>0</v>
      </c>
      <c r="BH202" s="159">
        <f>IF(N202="sníž. přenesená",J202,0)</f>
        <v>0</v>
      </c>
      <c r="BI202" s="159">
        <f>IF(N202="nulová",J202,0)</f>
        <v>0</v>
      </c>
      <c r="BJ202" s="16" t="s">
        <v>78</v>
      </c>
      <c r="BK202" s="159">
        <f>ROUND(I202*H202,2)</f>
        <v>16277</v>
      </c>
      <c r="BL202" s="16" t="s">
        <v>204</v>
      </c>
      <c r="BM202" s="16" t="s">
        <v>340</v>
      </c>
    </row>
    <row r="203" spans="2:65" s="11" customFormat="1" ht="11.25">
      <c r="B203" s="162"/>
      <c r="C203" s="163"/>
      <c r="D203" s="164" t="s">
        <v>147</v>
      </c>
      <c r="E203" s="165" t="s">
        <v>17</v>
      </c>
      <c r="F203" s="166" t="s">
        <v>341</v>
      </c>
      <c r="G203" s="163"/>
      <c r="H203" s="167">
        <v>39.700000000000003</v>
      </c>
      <c r="I203" s="163"/>
      <c r="J203" s="163"/>
      <c r="K203" s="163"/>
      <c r="L203" s="168"/>
      <c r="M203" s="169"/>
      <c r="N203" s="170"/>
      <c r="O203" s="170"/>
      <c r="P203" s="170"/>
      <c r="Q203" s="170"/>
      <c r="R203" s="170"/>
      <c r="S203" s="170"/>
      <c r="T203" s="171"/>
      <c r="AT203" s="172" t="s">
        <v>147</v>
      </c>
      <c r="AU203" s="172" t="s">
        <v>80</v>
      </c>
      <c r="AV203" s="11" t="s">
        <v>80</v>
      </c>
      <c r="AW203" s="11" t="s">
        <v>31</v>
      </c>
      <c r="AX203" s="11" t="s">
        <v>70</v>
      </c>
      <c r="AY203" s="172" t="s">
        <v>120</v>
      </c>
    </row>
    <row r="204" spans="2:65" s="12" customFormat="1" ht="11.25">
      <c r="B204" s="173"/>
      <c r="C204" s="174"/>
      <c r="D204" s="164" t="s">
        <v>147</v>
      </c>
      <c r="E204" s="175" t="s">
        <v>17</v>
      </c>
      <c r="F204" s="176" t="s">
        <v>149</v>
      </c>
      <c r="G204" s="174"/>
      <c r="H204" s="177">
        <v>39.700000000000003</v>
      </c>
      <c r="I204" s="174"/>
      <c r="J204" s="174"/>
      <c r="K204" s="174"/>
      <c r="L204" s="178"/>
      <c r="M204" s="179"/>
      <c r="N204" s="180"/>
      <c r="O204" s="180"/>
      <c r="P204" s="180"/>
      <c r="Q204" s="180"/>
      <c r="R204" s="180"/>
      <c r="S204" s="180"/>
      <c r="T204" s="181"/>
      <c r="AT204" s="182" t="s">
        <v>147</v>
      </c>
      <c r="AU204" s="182" t="s">
        <v>80</v>
      </c>
      <c r="AV204" s="12" t="s">
        <v>125</v>
      </c>
      <c r="AW204" s="12" t="s">
        <v>31</v>
      </c>
      <c r="AX204" s="12" t="s">
        <v>78</v>
      </c>
      <c r="AY204" s="182" t="s">
        <v>120</v>
      </c>
    </row>
    <row r="205" spans="2:65" s="1" customFormat="1" ht="16.5" customHeight="1">
      <c r="B205" s="30"/>
      <c r="C205" s="185" t="s">
        <v>342</v>
      </c>
      <c r="D205" s="185" t="s">
        <v>187</v>
      </c>
      <c r="E205" s="186" t="s">
        <v>343</v>
      </c>
      <c r="F205" s="187" t="s">
        <v>344</v>
      </c>
      <c r="G205" s="188" t="s">
        <v>145</v>
      </c>
      <c r="H205" s="189">
        <v>106.149</v>
      </c>
      <c r="I205" s="190">
        <v>400</v>
      </c>
      <c r="J205" s="190">
        <f>ROUND(I205*H205,2)</f>
        <v>42459.6</v>
      </c>
      <c r="K205" s="187" t="s">
        <v>17</v>
      </c>
      <c r="L205" s="191"/>
      <c r="M205" s="192" t="s">
        <v>17</v>
      </c>
      <c r="N205" s="193" t="s">
        <v>41</v>
      </c>
      <c r="O205" s="157">
        <v>0</v>
      </c>
      <c r="P205" s="157">
        <f>O205*H205</f>
        <v>0</v>
      </c>
      <c r="Q205" s="157">
        <v>0</v>
      </c>
      <c r="R205" s="157">
        <f>Q205*H205</f>
        <v>0</v>
      </c>
      <c r="S205" s="157">
        <v>0</v>
      </c>
      <c r="T205" s="158">
        <f>S205*H205</f>
        <v>0</v>
      </c>
      <c r="AR205" s="16" t="s">
        <v>209</v>
      </c>
      <c r="AT205" s="16" t="s">
        <v>187</v>
      </c>
      <c r="AU205" s="16" t="s">
        <v>80</v>
      </c>
      <c r="AY205" s="16" t="s">
        <v>120</v>
      </c>
      <c r="BE205" s="159">
        <f>IF(N205="základní",J205,0)</f>
        <v>42459.6</v>
      </c>
      <c r="BF205" s="159">
        <f>IF(N205="snížená",J205,0)</f>
        <v>0</v>
      </c>
      <c r="BG205" s="159">
        <f>IF(N205="zákl. přenesená",J205,0)</f>
        <v>0</v>
      </c>
      <c r="BH205" s="159">
        <f>IF(N205="sníž. přenesená",J205,0)</f>
        <v>0</v>
      </c>
      <c r="BI205" s="159">
        <f>IF(N205="nulová",J205,0)</f>
        <v>0</v>
      </c>
      <c r="BJ205" s="16" t="s">
        <v>78</v>
      </c>
      <c r="BK205" s="159">
        <f>ROUND(I205*H205,2)</f>
        <v>42459.6</v>
      </c>
      <c r="BL205" s="16" t="s">
        <v>204</v>
      </c>
      <c r="BM205" s="16" t="s">
        <v>345</v>
      </c>
    </row>
    <row r="206" spans="2:65" s="13" customFormat="1" ht="11.25">
      <c r="B206" s="194"/>
      <c r="C206" s="195"/>
      <c r="D206" s="164" t="s">
        <v>147</v>
      </c>
      <c r="E206" s="196" t="s">
        <v>17</v>
      </c>
      <c r="F206" s="197" t="s">
        <v>346</v>
      </c>
      <c r="G206" s="195"/>
      <c r="H206" s="196" t="s">
        <v>17</v>
      </c>
      <c r="I206" s="195"/>
      <c r="J206" s="195"/>
      <c r="K206" s="195"/>
      <c r="L206" s="198"/>
      <c r="M206" s="199"/>
      <c r="N206" s="200"/>
      <c r="O206" s="200"/>
      <c r="P206" s="200"/>
      <c r="Q206" s="200"/>
      <c r="R206" s="200"/>
      <c r="S206" s="200"/>
      <c r="T206" s="201"/>
      <c r="AT206" s="202" t="s">
        <v>147</v>
      </c>
      <c r="AU206" s="202" t="s">
        <v>80</v>
      </c>
      <c r="AV206" s="13" t="s">
        <v>78</v>
      </c>
      <c r="AW206" s="13" t="s">
        <v>31</v>
      </c>
      <c r="AX206" s="13" t="s">
        <v>70</v>
      </c>
      <c r="AY206" s="202" t="s">
        <v>120</v>
      </c>
    </row>
    <row r="207" spans="2:65" s="11" customFormat="1" ht="11.25">
      <c r="B207" s="162"/>
      <c r="C207" s="163"/>
      <c r="D207" s="164" t="s">
        <v>147</v>
      </c>
      <c r="E207" s="165" t="s">
        <v>17</v>
      </c>
      <c r="F207" s="166" t="s">
        <v>347</v>
      </c>
      <c r="G207" s="163"/>
      <c r="H207" s="167">
        <v>22.552</v>
      </c>
      <c r="I207" s="163"/>
      <c r="J207" s="163"/>
      <c r="K207" s="163"/>
      <c r="L207" s="168"/>
      <c r="M207" s="169"/>
      <c r="N207" s="170"/>
      <c r="O207" s="170"/>
      <c r="P207" s="170"/>
      <c r="Q207" s="170"/>
      <c r="R207" s="170"/>
      <c r="S207" s="170"/>
      <c r="T207" s="171"/>
      <c r="AT207" s="172" t="s">
        <v>147</v>
      </c>
      <c r="AU207" s="172" t="s">
        <v>80</v>
      </c>
      <c r="AV207" s="11" t="s">
        <v>80</v>
      </c>
      <c r="AW207" s="11" t="s">
        <v>31</v>
      </c>
      <c r="AX207" s="11" t="s">
        <v>70</v>
      </c>
      <c r="AY207" s="172" t="s">
        <v>120</v>
      </c>
    </row>
    <row r="208" spans="2:65" s="13" customFormat="1" ht="11.25">
      <c r="B208" s="194"/>
      <c r="C208" s="195"/>
      <c r="D208" s="164" t="s">
        <v>147</v>
      </c>
      <c r="E208" s="196" t="s">
        <v>17</v>
      </c>
      <c r="F208" s="197" t="s">
        <v>348</v>
      </c>
      <c r="G208" s="195"/>
      <c r="H208" s="196" t="s">
        <v>17</v>
      </c>
      <c r="I208" s="195"/>
      <c r="J208" s="195"/>
      <c r="K208" s="195"/>
      <c r="L208" s="198"/>
      <c r="M208" s="199"/>
      <c r="N208" s="200"/>
      <c r="O208" s="200"/>
      <c r="P208" s="200"/>
      <c r="Q208" s="200"/>
      <c r="R208" s="200"/>
      <c r="S208" s="200"/>
      <c r="T208" s="201"/>
      <c r="AT208" s="202" t="s">
        <v>147</v>
      </c>
      <c r="AU208" s="202" t="s">
        <v>80</v>
      </c>
      <c r="AV208" s="13" t="s">
        <v>78</v>
      </c>
      <c r="AW208" s="13" t="s">
        <v>31</v>
      </c>
      <c r="AX208" s="13" t="s">
        <v>70</v>
      </c>
      <c r="AY208" s="202" t="s">
        <v>120</v>
      </c>
    </row>
    <row r="209" spans="2:65" s="11" customFormat="1" ht="11.25">
      <c r="B209" s="162"/>
      <c r="C209" s="163"/>
      <c r="D209" s="164" t="s">
        <v>147</v>
      </c>
      <c r="E209" s="165" t="s">
        <v>17</v>
      </c>
      <c r="F209" s="166" t="s">
        <v>349</v>
      </c>
      <c r="G209" s="163"/>
      <c r="H209" s="167">
        <v>14.493</v>
      </c>
      <c r="I209" s="163"/>
      <c r="J209" s="163"/>
      <c r="K209" s="163"/>
      <c r="L209" s="168"/>
      <c r="M209" s="169"/>
      <c r="N209" s="170"/>
      <c r="O209" s="170"/>
      <c r="P209" s="170"/>
      <c r="Q209" s="170"/>
      <c r="R209" s="170"/>
      <c r="S209" s="170"/>
      <c r="T209" s="171"/>
      <c r="AT209" s="172" t="s">
        <v>147</v>
      </c>
      <c r="AU209" s="172" t="s">
        <v>80</v>
      </c>
      <c r="AV209" s="11" t="s">
        <v>80</v>
      </c>
      <c r="AW209" s="11" t="s">
        <v>31</v>
      </c>
      <c r="AX209" s="11" t="s">
        <v>70</v>
      </c>
      <c r="AY209" s="172" t="s">
        <v>120</v>
      </c>
    </row>
    <row r="210" spans="2:65" s="13" customFormat="1" ht="11.25">
      <c r="B210" s="194"/>
      <c r="C210" s="195"/>
      <c r="D210" s="164" t="s">
        <v>147</v>
      </c>
      <c r="E210" s="196" t="s">
        <v>17</v>
      </c>
      <c r="F210" s="197" t="s">
        <v>350</v>
      </c>
      <c r="G210" s="195"/>
      <c r="H210" s="196" t="s">
        <v>17</v>
      </c>
      <c r="I210" s="195"/>
      <c r="J210" s="195"/>
      <c r="K210" s="195"/>
      <c r="L210" s="198"/>
      <c r="M210" s="199"/>
      <c r="N210" s="200"/>
      <c r="O210" s="200"/>
      <c r="P210" s="200"/>
      <c r="Q210" s="200"/>
      <c r="R210" s="200"/>
      <c r="S210" s="200"/>
      <c r="T210" s="201"/>
      <c r="AT210" s="202" t="s">
        <v>147</v>
      </c>
      <c r="AU210" s="202" t="s">
        <v>80</v>
      </c>
      <c r="AV210" s="13" t="s">
        <v>78</v>
      </c>
      <c r="AW210" s="13" t="s">
        <v>31</v>
      </c>
      <c r="AX210" s="13" t="s">
        <v>70</v>
      </c>
      <c r="AY210" s="202" t="s">
        <v>120</v>
      </c>
    </row>
    <row r="211" spans="2:65" s="11" customFormat="1" ht="11.25">
      <c r="B211" s="162"/>
      <c r="C211" s="163"/>
      <c r="D211" s="164" t="s">
        <v>147</v>
      </c>
      <c r="E211" s="165" t="s">
        <v>17</v>
      </c>
      <c r="F211" s="166" t="s">
        <v>351</v>
      </c>
      <c r="G211" s="163"/>
      <c r="H211" s="167">
        <v>30.195</v>
      </c>
      <c r="I211" s="163"/>
      <c r="J211" s="163"/>
      <c r="K211" s="163"/>
      <c r="L211" s="168"/>
      <c r="M211" s="169"/>
      <c r="N211" s="170"/>
      <c r="O211" s="170"/>
      <c r="P211" s="170"/>
      <c r="Q211" s="170"/>
      <c r="R211" s="170"/>
      <c r="S211" s="170"/>
      <c r="T211" s="171"/>
      <c r="AT211" s="172" t="s">
        <v>147</v>
      </c>
      <c r="AU211" s="172" t="s">
        <v>80</v>
      </c>
      <c r="AV211" s="11" t="s">
        <v>80</v>
      </c>
      <c r="AW211" s="11" t="s">
        <v>31</v>
      </c>
      <c r="AX211" s="11" t="s">
        <v>70</v>
      </c>
      <c r="AY211" s="172" t="s">
        <v>120</v>
      </c>
    </row>
    <row r="212" spans="2:65" s="13" customFormat="1" ht="11.25">
      <c r="B212" s="194"/>
      <c r="C212" s="195"/>
      <c r="D212" s="164" t="s">
        <v>147</v>
      </c>
      <c r="E212" s="196" t="s">
        <v>17</v>
      </c>
      <c r="F212" s="197" t="s">
        <v>352</v>
      </c>
      <c r="G212" s="195"/>
      <c r="H212" s="196" t="s">
        <v>17</v>
      </c>
      <c r="I212" s="195"/>
      <c r="J212" s="195"/>
      <c r="K212" s="195"/>
      <c r="L212" s="198"/>
      <c r="M212" s="199"/>
      <c r="N212" s="200"/>
      <c r="O212" s="200"/>
      <c r="P212" s="200"/>
      <c r="Q212" s="200"/>
      <c r="R212" s="200"/>
      <c r="S212" s="200"/>
      <c r="T212" s="201"/>
      <c r="AT212" s="202" t="s">
        <v>147</v>
      </c>
      <c r="AU212" s="202" t="s">
        <v>80</v>
      </c>
      <c r="AV212" s="13" t="s">
        <v>78</v>
      </c>
      <c r="AW212" s="13" t="s">
        <v>31</v>
      </c>
      <c r="AX212" s="13" t="s">
        <v>70</v>
      </c>
      <c r="AY212" s="202" t="s">
        <v>120</v>
      </c>
    </row>
    <row r="213" spans="2:65" s="11" customFormat="1" ht="11.25">
      <c r="B213" s="162"/>
      <c r="C213" s="163"/>
      <c r="D213" s="164" t="s">
        <v>147</v>
      </c>
      <c r="E213" s="165" t="s">
        <v>17</v>
      </c>
      <c r="F213" s="166" t="s">
        <v>353</v>
      </c>
      <c r="G213" s="163"/>
      <c r="H213" s="167">
        <v>41.328000000000003</v>
      </c>
      <c r="I213" s="163"/>
      <c r="J213" s="163"/>
      <c r="K213" s="163"/>
      <c r="L213" s="168"/>
      <c r="M213" s="169"/>
      <c r="N213" s="170"/>
      <c r="O213" s="170"/>
      <c r="P213" s="170"/>
      <c r="Q213" s="170"/>
      <c r="R213" s="170"/>
      <c r="S213" s="170"/>
      <c r="T213" s="171"/>
      <c r="AT213" s="172" t="s">
        <v>147</v>
      </c>
      <c r="AU213" s="172" t="s">
        <v>80</v>
      </c>
      <c r="AV213" s="11" t="s">
        <v>80</v>
      </c>
      <c r="AW213" s="11" t="s">
        <v>31</v>
      </c>
      <c r="AX213" s="11" t="s">
        <v>70</v>
      </c>
      <c r="AY213" s="172" t="s">
        <v>120</v>
      </c>
    </row>
    <row r="214" spans="2:65" s="13" customFormat="1" ht="11.25">
      <c r="B214" s="194"/>
      <c r="C214" s="195"/>
      <c r="D214" s="164" t="s">
        <v>147</v>
      </c>
      <c r="E214" s="196" t="s">
        <v>17</v>
      </c>
      <c r="F214" s="197" t="s">
        <v>354</v>
      </c>
      <c r="G214" s="195"/>
      <c r="H214" s="196" t="s">
        <v>17</v>
      </c>
      <c r="I214" s="195"/>
      <c r="J214" s="195"/>
      <c r="K214" s="195"/>
      <c r="L214" s="198"/>
      <c r="M214" s="199"/>
      <c r="N214" s="200"/>
      <c r="O214" s="200"/>
      <c r="P214" s="200"/>
      <c r="Q214" s="200"/>
      <c r="R214" s="200"/>
      <c r="S214" s="200"/>
      <c r="T214" s="201"/>
      <c r="AT214" s="202" t="s">
        <v>147</v>
      </c>
      <c r="AU214" s="202" t="s">
        <v>80</v>
      </c>
      <c r="AV214" s="13" t="s">
        <v>78</v>
      </c>
      <c r="AW214" s="13" t="s">
        <v>31</v>
      </c>
      <c r="AX214" s="13" t="s">
        <v>70</v>
      </c>
      <c r="AY214" s="202" t="s">
        <v>120</v>
      </c>
    </row>
    <row r="215" spans="2:65" s="11" customFormat="1" ht="11.25">
      <c r="B215" s="162"/>
      <c r="C215" s="163"/>
      <c r="D215" s="164" t="s">
        <v>147</v>
      </c>
      <c r="E215" s="165" t="s">
        <v>17</v>
      </c>
      <c r="F215" s="166" t="s">
        <v>355</v>
      </c>
      <c r="G215" s="163"/>
      <c r="H215" s="167">
        <v>-2.419</v>
      </c>
      <c r="I215" s="163"/>
      <c r="J215" s="163"/>
      <c r="K215" s="163"/>
      <c r="L215" s="168"/>
      <c r="M215" s="169"/>
      <c r="N215" s="170"/>
      <c r="O215" s="170"/>
      <c r="P215" s="170"/>
      <c r="Q215" s="170"/>
      <c r="R215" s="170"/>
      <c r="S215" s="170"/>
      <c r="T215" s="171"/>
      <c r="AT215" s="172" t="s">
        <v>147</v>
      </c>
      <c r="AU215" s="172" t="s">
        <v>80</v>
      </c>
      <c r="AV215" s="11" t="s">
        <v>80</v>
      </c>
      <c r="AW215" s="11" t="s">
        <v>31</v>
      </c>
      <c r="AX215" s="11" t="s">
        <v>70</v>
      </c>
      <c r="AY215" s="172" t="s">
        <v>120</v>
      </c>
    </row>
    <row r="216" spans="2:65" s="12" customFormat="1" ht="11.25">
      <c r="B216" s="173"/>
      <c r="C216" s="174"/>
      <c r="D216" s="164" t="s">
        <v>147</v>
      </c>
      <c r="E216" s="175" t="s">
        <v>17</v>
      </c>
      <c r="F216" s="176" t="s">
        <v>149</v>
      </c>
      <c r="G216" s="174"/>
      <c r="H216" s="177">
        <v>106.149</v>
      </c>
      <c r="I216" s="174"/>
      <c r="J216" s="174"/>
      <c r="K216" s="174"/>
      <c r="L216" s="178"/>
      <c r="M216" s="179"/>
      <c r="N216" s="180"/>
      <c r="O216" s="180"/>
      <c r="P216" s="180"/>
      <c r="Q216" s="180"/>
      <c r="R216" s="180"/>
      <c r="S216" s="180"/>
      <c r="T216" s="181"/>
      <c r="AT216" s="182" t="s">
        <v>147</v>
      </c>
      <c r="AU216" s="182" t="s">
        <v>80</v>
      </c>
      <c r="AV216" s="12" t="s">
        <v>125</v>
      </c>
      <c r="AW216" s="12" t="s">
        <v>31</v>
      </c>
      <c r="AX216" s="12" t="s">
        <v>78</v>
      </c>
      <c r="AY216" s="182" t="s">
        <v>120</v>
      </c>
    </row>
    <row r="217" spans="2:65" s="1" customFormat="1" ht="22.5" customHeight="1">
      <c r="B217" s="30"/>
      <c r="C217" s="150" t="s">
        <v>356</v>
      </c>
      <c r="D217" s="150" t="s">
        <v>121</v>
      </c>
      <c r="E217" s="151" t="s">
        <v>357</v>
      </c>
      <c r="F217" s="152" t="s">
        <v>358</v>
      </c>
      <c r="G217" s="153" t="s">
        <v>145</v>
      </c>
      <c r="H217" s="154">
        <v>74.64</v>
      </c>
      <c r="I217" s="155">
        <v>450</v>
      </c>
      <c r="J217" s="155">
        <f>ROUND(I217*H217,2)</f>
        <v>33588</v>
      </c>
      <c r="K217" s="152" t="s">
        <v>17</v>
      </c>
      <c r="L217" s="34"/>
      <c r="M217" s="56" t="s">
        <v>17</v>
      </c>
      <c r="N217" s="156" t="s">
        <v>41</v>
      </c>
      <c r="O217" s="157">
        <v>0</v>
      </c>
      <c r="P217" s="157">
        <f>O217*H217</f>
        <v>0</v>
      </c>
      <c r="Q217" s="157">
        <v>0</v>
      </c>
      <c r="R217" s="157">
        <f>Q217*H217</f>
        <v>0</v>
      </c>
      <c r="S217" s="157">
        <v>0</v>
      </c>
      <c r="T217" s="158">
        <f>S217*H217</f>
        <v>0</v>
      </c>
      <c r="AR217" s="16" t="s">
        <v>204</v>
      </c>
      <c r="AT217" s="16" t="s">
        <v>121</v>
      </c>
      <c r="AU217" s="16" t="s">
        <v>80</v>
      </c>
      <c r="AY217" s="16" t="s">
        <v>120</v>
      </c>
      <c r="BE217" s="159">
        <f>IF(N217="základní",J217,0)</f>
        <v>33588</v>
      </c>
      <c r="BF217" s="159">
        <f>IF(N217="snížená",J217,0)</f>
        <v>0</v>
      </c>
      <c r="BG217" s="159">
        <f>IF(N217="zákl. přenesená",J217,0)</f>
        <v>0</v>
      </c>
      <c r="BH217" s="159">
        <f>IF(N217="sníž. přenesená",J217,0)</f>
        <v>0</v>
      </c>
      <c r="BI217" s="159">
        <f>IF(N217="nulová",J217,0)</f>
        <v>0</v>
      </c>
      <c r="BJ217" s="16" t="s">
        <v>78</v>
      </c>
      <c r="BK217" s="159">
        <f>ROUND(I217*H217,2)</f>
        <v>33588</v>
      </c>
      <c r="BL217" s="16" t="s">
        <v>204</v>
      </c>
      <c r="BM217" s="16" t="s">
        <v>359</v>
      </c>
    </row>
    <row r="218" spans="2:65" s="13" customFormat="1" ht="11.25">
      <c r="B218" s="194"/>
      <c r="C218" s="195"/>
      <c r="D218" s="164" t="s">
        <v>147</v>
      </c>
      <c r="E218" s="196" t="s">
        <v>17</v>
      </c>
      <c r="F218" s="197" t="s">
        <v>360</v>
      </c>
      <c r="G218" s="195"/>
      <c r="H218" s="196" t="s">
        <v>17</v>
      </c>
      <c r="I218" s="195"/>
      <c r="J218" s="195"/>
      <c r="K218" s="195"/>
      <c r="L218" s="198"/>
      <c r="M218" s="199"/>
      <c r="N218" s="200"/>
      <c r="O218" s="200"/>
      <c r="P218" s="200"/>
      <c r="Q218" s="200"/>
      <c r="R218" s="200"/>
      <c r="S218" s="200"/>
      <c r="T218" s="201"/>
      <c r="AT218" s="202" t="s">
        <v>147</v>
      </c>
      <c r="AU218" s="202" t="s">
        <v>80</v>
      </c>
      <c r="AV218" s="13" t="s">
        <v>78</v>
      </c>
      <c r="AW218" s="13" t="s">
        <v>31</v>
      </c>
      <c r="AX218" s="13" t="s">
        <v>70</v>
      </c>
      <c r="AY218" s="202" t="s">
        <v>120</v>
      </c>
    </row>
    <row r="219" spans="2:65" s="11" customFormat="1" ht="11.25">
      <c r="B219" s="162"/>
      <c r="C219" s="163"/>
      <c r="D219" s="164" t="s">
        <v>147</v>
      </c>
      <c r="E219" s="165" t="s">
        <v>17</v>
      </c>
      <c r="F219" s="166" t="s">
        <v>361</v>
      </c>
      <c r="G219" s="163"/>
      <c r="H219" s="167">
        <v>12.94</v>
      </c>
      <c r="I219" s="163"/>
      <c r="J219" s="163"/>
      <c r="K219" s="163"/>
      <c r="L219" s="168"/>
      <c r="M219" s="169"/>
      <c r="N219" s="170"/>
      <c r="O219" s="170"/>
      <c r="P219" s="170"/>
      <c r="Q219" s="170"/>
      <c r="R219" s="170"/>
      <c r="S219" s="170"/>
      <c r="T219" s="171"/>
      <c r="AT219" s="172" t="s">
        <v>147</v>
      </c>
      <c r="AU219" s="172" t="s">
        <v>80</v>
      </c>
      <c r="AV219" s="11" t="s">
        <v>80</v>
      </c>
      <c r="AW219" s="11" t="s">
        <v>31</v>
      </c>
      <c r="AX219" s="11" t="s">
        <v>70</v>
      </c>
      <c r="AY219" s="172" t="s">
        <v>120</v>
      </c>
    </row>
    <row r="220" spans="2:65" s="13" customFormat="1" ht="11.25">
      <c r="B220" s="194"/>
      <c r="C220" s="195"/>
      <c r="D220" s="164" t="s">
        <v>147</v>
      </c>
      <c r="E220" s="196" t="s">
        <v>17</v>
      </c>
      <c r="F220" s="197" t="s">
        <v>350</v>
      </c>
      <c r="G220" s="195"/>
      <c r="H220" s="196" t="s">
        <v>17</v>
      </c>
      <c r="I220" s="195"/>
      <c r="J220" s="195"/>
      <c r="K220" s="195"/>
      <c r="L220" s="198"/>
      <c r="M220" s="199"/>
      <c r="N220" s="200"/>
      <c r="O220" s="200"/>
      <c r="P220" s="200"/>
      <c r="Q220" s="200"/>
      <c r="R220" s="200"/>
      <c r="S220" s="200"/>
      <c r="T220" s="201"/>
      <c r="AT220" s="202" t="s">
        <v>147</v>
      </c>
      <c r="AU220" s="202" t="s">
        <v>80</v>
      </c>
      <c r="AV220" s="13" t="s">
        <v>78</v>
      </c>
      <c r="AW220" s="13" t="s">
        <v>31</v>
      </c>
      <c r="AX220" s="13" t="s">
        <v>70</v>
      </c>
      <c r="AY220" s="202" t="s">
        <v>120</v>
      </c>
    </row>
    <row r="221" spans="2:65" s="11" customFormat="1" ht="11.25">
      <c r="B221" s="162"/>
      <c r="C221" s="163"/>
      <c r="D221" s="164" t="s">
        <v>147</v>
      </c>
      <c r="E221" s="165" t="s">
        <v>17</v>
      </c>
      <c r="F221" s="166" t="s">
        <v>362</v>
      </c>
      <c r="G221" s="163"/>
      <c r="H221" s="167">
        <v>26.96</v>
      </c>
      <c r="I221" s="163"/>
      <c r="J221" s="163"/>
      <c r="K221" s="163"/>
      <c r="L221" s="168"/>
      <c r="M221" s="169"/>
      <c r="N221" s="170"/>
      <c r="O221" s="170"/>
      <c r="P221" s="170"/>
      <c r="Q221" s="170"/>
      <c r="R221" s="170"/>
      <c r="S221" s="170"/>
      <c r="T221" s="171"/>
      <c r="AT221" s="172" t="s">
        <v>147</v>
      </c>
      <c r="AU221" s="172" t="s">
        <v>80</v>
      </c>
      <c r="AV221" s="11" t="s">
        <v>80</v>
      </c>
      <c r="AW221" s="11" t="s">
        <v>31</v>
      </c>
      <c r="AX221" s="11" t="s">
        <v>70</v>
      </c>
      <c r="AY221" s="172" t="s">
        <v>120</v>
      </c>
    </row>
    <row r="222" spans="2:65" s="13" customFormat="1" ht="11.25">
      <c r="B222" s="194"/>
      <c r="C222" s="195"/>
      <c r="D222" s="164" t="s">
        <v>147</v>
      </c>
      <c r="E222" s="196" t="s">
        <v>17</v>
      </c>
      <c r="F222" s="197" t="s">
        <v>352</v>
      </c>
      <c r="G222" s="195"/>
      <c r="H222" s="196" t="s">
        <v>17</v>
      </c>
      <c r="I222" s="195"/>
      <c r="J222" s="195"/>
      <c r="K222" s="195"/>
      <c r="L222" s="198"/>
      <c r="M222" s="199"/>
      <c r="N222" s="200"/>
      <c r="O222" s="200"/>
      <c r="P222" s="200"/>
      <c r="Q222" s="200"/>
      <c r="R222" s="200"/>
      <c r="S222" s="200"/>
      <c r="T222" s="201"/>
      <c r="AT222" s="202" t="s">
        <v>147</v>
      </c>
      <c r="AU222" s="202" t="s">
        <v>80</v>
      </c>
      <c r="AV222" s="13" t="s">
        <v>78</v>
      </c>
      <c r="AW222" s="13" t="s">
        <v>31</v>
      </c>
      <c r="AX222" s="13" t="s">
        <v>70</v>
      </c>
      <c r="AY222" s="202" t="s">
        <v>120</v>
      </c>
    </row>
    <row r="223" spans="2:65" s="11" customFormat="1" ht="11.25">
      <c r="B223" s="162"/>
      <c r="C223" s="163"/>
      <c r="D223" s="164" t="s">
        <v>147</v>
      </c>
      <c r="E223" s="165" t="s">
        <v>17</v>
      </c>
      <c r="F223" s="166" t="s">
        <v>363</v>
      </c>
      <c r="G223" s="163"/>
      <c r="H223" s="167">
        <v>36.9</v>
      </c>
      <c r="I223" s="163"/>
      <c r="J223" s="163"/>
      <c r="K223" s="163"/>
      <c r="L223" s="168"/>
      <c r="M223" s="169"/>
      <c r="N223" s="170"/>
      <c r="O223" s="170"/>
      <c r="P223" s="170"/>
      <c r="Q223" s="170"/>
      <c r="R223" s="170"/>
      <c r="S223" s="170"/>
      <c r="T223" s="171"/>
      <c r="AT223" s="172" t="s">
        <v>147</v>
      </c>
      <c r="AU223" s="172" t="s">
        <v>80</v>
      </c>
      <c r="AV223" s="11" t="s">
        <v>80</v>
      </c>
      <c r="AW223" s="11" t="s">
        <v>31</v>
      </c>
      <c r="AX223" s="11" t="s">
        <v>70</v>
      </c>
      <c r="AY223" s="172" t="s">
        <v>120</v>
      </c>
    </row>
    <row r="224" spans="2:65" s="13" customFormat="1" ht="11.25">
      <c r="B224" s="194"/>
      <c r="C224" s="195"/>
      <c r="D224" s="164" t="s">
        <v>147</v>
      </c>
      <c r="E224" s="196" t="s">
        <v>17</v>
      </c>
      <c r="F224" s="197" t="s">
        <v>354</v>
      </c>
      <c r="G224" s="195"/>
      <c r="H224" s="196" t="s">
        <v>17</v>
      </c>
      <c r="I224" s="195"/>
      <c r="J224" s="195"/>
      <c r="K224" s="195"/>
      <c r="L224" s="198"/>
      <c r="M224" s="199"/>
      <c r="N224" s="200"/>
      <c r="O224" s="200"/>
      <c r="P224" s="200"/>
      <c r="Q224" s="200"/>
      <c r="R224" s="200"/>
      <c r="S224" s="200"/>
      <c r="T224" s="201"/>
      <c r="AT224" s="202" t="s">
        <v>147</v>
      </c>
      <c r="AU224" s="202" t="s">
        <v>80</v>
      </c>
      <c r="AV224" s="13" t="s">
        <v>78</v>
      </c>
      <c r="AW224" s="13" t="s">
        <v>31</v>
      </c>
      <c r="AX224" s="13" t="s">
        <v>70</v>
      </c>
      <c r="AY224" s="202" t="s">
        <v>120</v>
      </c>
    </row>
    <row r="225" spans="2:65" s="11" customFormat="1" ht="11.25">
      <c r="B225" s="162"/>
      <c r="C225" s="163"/>
      <c r="D225" s="164" t="s">
        <v>147</v>
      </c>
      <c r="E225" s="165" t="s">
        <v>17</v>
      </c>
      <c r="F225" s="166" t="s">
        <v>364</v>
      </c>
      <c r="G225" s="163"/>
      <c r="H225" s="167">
        <v>-2.16</v>
      </c>
      <c r="I225" s="163"/>
      <c r="J225" s="163"/>
      <c r="K225" s="163"/>
      <c r="L225" s="168"/>
      <c r="M225" s="169"/>
      <c r="N225" s="170"/>
      <c r="O225" s="170"/>
      <c r="P225" s="170"/>
      <c r="Q225" s="170"/>
      <c r="R225" s="170"/>
      <c r="S225" s="170"/>
      <c r="T225" s="171"/>
      <c r="AT225" s="172" t="s">
        <v>147</v>
      </c>
      <c r="AU225" s="172" t="s">
        <v>80</v>
      </c>
      <c r="AV225" s="11" t="s">
        <v>80</v>
      </c>
      <c r="AW225" s="11" t="s">
        <v>31</v>
      </c>
      <c r="AX225" s="11" t="s">
        <v>70</v>
      </c>
      <c r="AY225" s="172" t="s">
        <v>120</v>
      </c>
    </row>
    <row r="226" spans="2:65" s="12" customFormat="1" ht="11.25">
      <c r="B226" s="173"/>
      <c r="C226" s="174"/>
      <c r="D226" s="164" t="s">
        <v>147</v>
      </c>
      <c r="E226" s="175" t="s">
        <v>17</v>
      </c>
      <c r="F226" s="176" t="s">
        <v>149</v>
      </c>
      <c r="G226" s="174"/>
      <c r="H226" s="177">
        <v>74.64</v>
      </c>
      <c r="I226" s="174"/>
      <c r="J226" s="174"/>
      <c r="K226" s="174"/>
      <c r="L226" s="178"/>
      <c r="M226" s="179"/>
      <c r="N226" s="180"/>
      <c r="O226" s="180"/>
      <c r="P226" s="180"/>
      <c r="Q226" s="180"/>
      <c r="R226" s="180"/>
      <c r="S226" s="180"/>
      <c r="T226" s="181"/>
      <c r="AT226" s="182" t="s">
        <v>147</v>
      </c>
      <c r="AU226" s="182" t="s">
        <v>80</v>
      </c>
      <c r="AV226" s="12" t="s">
        <v>125</v>
      </c>
      <c r="AW226" s="12" t="s">
        <v>31</v>
      </c>
      <c r="AX226" s="12" t="s">
        <v>78</v>
      </c>
      <c r="AY226" s="182" t="s">
        <v>120</v>
      </c>
    </row>
    <row r="227" spans="2:65" s="1" customFormat="1" ht="16.5" customHeight="1">
      <c r="B227" s="30"/>
      <c r="C227" s="185" t="s">
        <v>365</v>
      </c>
      <c r="D227" s="185" t="s">
        <v>187</v>
      </c>
      <c r="E227" s="186" t="s">
        <v>366</v>
      </c>
      <c r="F227" s="187" t="s">
        <v>367</v>
      </c>
      <c r="G227" s="188" t="s">
        <v>145</v>
      </c>
      <c r="H227" s="189">
        <v>94.775999999999996</v>
      </c>
      <c r="I227" s="190">
        <v>50</v>
      </c>
      <c r="J227" s="190">
        <f>ROUND(I227*H227,2)</f>
        <v>4738.8</v>
      </c>
      <c r="K227" s="187" t="s">
        <v>17</v>
      </c>
      <c r="L227" s="191"/>
      <c r="M227" s="192" t="s">
        <v>17</v>
      </c>
      <c r="N227" s="193" t="s">
        <v>41</v>
      </c>
      <c r="O227" s="157">
        <v>0</v>
      </c>
      <c r="P227" s="157">
        <f>O227*H227</f>
        <v>0</v>
      </c>
      <c r="Q227" s="157">
        <v>0</v>
      </c>
      <c r="R227" s="157">
        <f>Q227*H227</f>
        <v>0</v>
      </c>
      <c r="S227" s="157">
        <v>0</v>
      </c>
      <c r="T227" s="158">
        <f>S227*H227</f>
        <v>0</v>
      </c>
      <c r="AR227" s="16" t="s">
        <v>209</v>
      </c>
      <c r="AT227" s="16" t="s">
        <v>187</v>
      </c>
      <c r="AU227" s="16" t="s">
        <v>80</v>
      </c>
      <c r="AY227" s="16" t="s">
        <v>120</v>
      </c>
      <c r="BE227" s="159">
        <f>IF(N227="základní",J227,0)</f>
        <v>4738.8</v>
      </c>
      <c r="BF227" s="159">
        <f>IF(N227="snížená",J227,0)</f>
        <v>0</v>
      </c>
      <c r="BG227" s="159">
        <f>IF(N227="zákl. přenesená",J227,0)</f>
        <v>0</v>
      </c>
      <c r="BH227" s="159">
        <f>IF(N227="sníž. přenesená",J227,0)</f>
        <v>0</v>
      </c>
      <c r="BI227" s="159">
        <f>IF(N227="nulová",J227,0)</f>
        <v>0</v>
      </c>
      <c r="BJ227" s="16" t="s">
        <v>78</v>
      </c>
      <c r="BK227" s="159">
        <f>ROUND(I227*H227,2)</f>
        <v>4738.8</v>
      </c>
      <c r="BL227" s="16" t="s">
        <v>204</v>
      </c>
      <c r="BM227" s="16" t="s">
        <v>368</v>
      </c>
    </row>
    <row r="228" spans="2:65" s="13" customFormat="1" ht="11.25">
      <c r="B228" s="194"/>
      <c r="C228" s="195"/>
      <c r="D228" s="164" t="s">
        <v>147</v>
      </c>
      <c r="E228" s="196" t="s">
        <v>17</v>
      </c>
      <c r="F228" s="197" t="s">
        <v>346</v>
      </c>
      <c r="G228" s="195"/>
      <c r="H228" s="196" t="s">
        <v>17</v>
      </c>
      <c r="I228" s="195"/>
      <c r="J228" s="195"/>
      <c r="K228" s="195"/>
      <c r="L228" s="198"/>
      <c r="M228" s="199"/>
      <c r="N228" s="200"/>
      <c r="O228" s="200"/>
      <c r="P228" s="200"/>
      <c r="Q228" s="200"/>
      <c r="R228" s="200"/>
      <c r="S228" s="200"/>
      <c r="T228" s="201"/>
      <c r="AT228" s="202" t="s">
        <v>147</v>
      </c>
      <c r="AU228" s="202" t="s">
        <v>80</v>
      </c>
      <c r="AV228" s="13" t="s">
        <v>78</v>
      </c>
      <c r="AW228" s="13" t="s">
        <v>31</v>
      </c>
      <c r="AX228" s="13" t="s">
        <v>70</v>
      </c>
      <c r="AY228" s="202" t="s">
        <v>120</v>
      </c>
    </row>
    <row r="229" spans="2:65" s="11" customFormat="1" ht="11.25">
      <c r="B229" s="162"/>
      <c r="C229" s="163"/>
      <c r="D229" s="164" t="s">
        <v>147</v>
      </c>
      <c r="E229" s="165" t="s">
        <v>17</v>
      </c>
      <c r="F229" s="166" t="s">
        <v>369</v>
      </c>
      <c r="G229" s="163"/>
      <c r="H229" s="167">
        <v>20.135999999999999</v>
      </c>
      <c r="I229" s="163"/>
      <c r="J229" s="163"/>
      <c r="K229" s="163"/>
      <c r="L229" s="168"/>
      <c r="M229" s="169"/>
      <c r="N229" s="170"/>
      <c r="O229" s="170"/>
      <c r="P229" s="170"/>
      <c r="Q229" s="170"/>
      <c r="R229" s="170"/>
      <c r="S229" s="170"/>
      <c r="T229" s="171"/>
      <c r="AT229" s="172" t="s">
        <v>147</v>
      </c>
      <c r="AU229" s="172" t="s">
        <v>80</v>
      </c>
      <c r="AV229" s="11" t="s">
        <v>80</v>
      </c>
      <c r="AW229" s="11" t="s">
        <v>31</v>
      </c>
      <c r="AX229" s="11" t="s">
        <v>70</v>
      </c>
      <c r="AY229" s="172" t="s">
        <v>120</v>
      </c>
    </row>
    <row r="230" spans="2:65" s="13" customFormat="1" ht="11.25">
      <c r="B230" s="194"/>
      <c r="C230" s="195"/>
      <c r="D230" s="164" t="s">
        <v>147</v>
      </c>
      <c r="E230" s="196" t="s">
        <v>17</v>
      </c>
      <c r="F230" s="197" t="s">
        <v>348</v>
      </c>
      <c r="G230" s="195"/>
      <c r="H230" s="196" t="s">
        <v>17</v>
      </c>
      <c r="I230" s="195"/>
      <c r="J230" s="195"/>
      <c r="K230" s="195"/>
      <c r="L230" s="198"/>
      <c r="M230" s="199"/>
      <c r="N230" s="200"/>
      <c r="O230" s="200"/>
      <c r="P230" s="200"/>
      <c r="Q230" s="200"/>
      <c r="R230" s="200"/>
      <c r="S230" s="200"/>
      <c r="T230" s="201"/>
      <c r="AT230" s="202" t="s">
        <v>147</v>
      </c>
      <c r="AU230" s="202" t="s">
        <v>80</v>
      </c>
      <c r="AV230" s="13" t="s">
        <v>78</v>
      </c>
      <c r="AW230" s="13" t="s">
        <v>31</v>
      </c>
      <c r="AX230" s="13" t="s">
        <v>70</v>
      </c>
      <c r="AY230" s="202" t="s">
        <v>120</v>
      </c>
    </row>
    <row r="231" spans="2:65" s="11" customFormat="1" ht="11.25">
      <c r="B231" s="162"/>
      <c r="C231" s="163"/>
      <c r="D231" s="164" t="s">
        <v>147</v>
      </c>
      <c r="E231" s="165" t="s">
        <v>17</v>
      </c>
      <c r="F231" s="166" t="s">
        <v>361</v>
      </c>
      <c r="G231" s="163"/>
      <c r="H231" s="167">
        <v>12.94</v>
      </c>
      <c r="I231" s="163"/>
      <c r="J231" s="163"/>
      <c r="K231" s="163"/>
      <c r="L231" s="168"/>
      <c r="M231" s="169"/>
      <c r="N231" s="170"/>
      <c r="O231" s="170"/>
      <c r="P231" s="170"/>
      <c r="Q231" s="170"/>
      <c r="R231" s="170"/>
      <c r="S231" s="170"/>
      <c r="T231" s="171"/>
      <c r="AT231" s="172" t="s">
        <v>147</v>
      </c>
      <c r="AU231" s="172" t="s">
        <v>80</v>
      </c>
      <c r="AV231" s="11" t="s">
        <v>80</v>
      </c>
      <c r="AW231" s="11" t="s">
        <v>31</v>
      </c>
      <c r="AX231" s="11" t="s">
        <v>70</v>
      </c>
      <c r="AY231" s="172" t="s">
        <v>120</v>
      </c>
    </row>
    <row r="232" spans="2:65" s="13" customFormat="1" ht="11.25">
      <c r="B232" s="194"/>
      <c r="C232" s="195"/>
      <c r="D232" s="164" t="s">
        <v>147</v>
      </c>
      <c r="E232" s="196" t="s">
        <v>17</v>
      </c>
      <c r="F232" s="197" t="s">
        <v>350</v>
      </c>
      <c r="G232" s="195"/>
      <c r="H232" s="196" t="s">
        <v>17</v>
      </c>
      <c r="I232" s="195"/>
      <c r="J232" s="195"/>
      <c r="K232" s="195"/>
      <c r="L232" s="198"/>
      <c r="M232" s="199"/>
      <c r="N232" s="200"/>
      <c r="O232" s="200"/>
      <c r="P232" s="200"/>
      <c r="Q232" s="200"/>
      <c r="R232" s="200"/>
      <c r="S232" s="200"/>
      <c r="T232" s="201"/>
      <c r="AT232" s="202" t="s">
        <v>147</v>
      </c>
      <c r="AU232" s="202" t="s">
        <v>80</v>
      </c>
      <c r="AV232" s="13" t="s">
        <v>78</v>
      </c>
      <c r="AW232" s="13" t="s">
        <v>31</v>
      </c>
      <c r="AX232" s="13" t="s">
        <v>70</v>
      </c>
      <c r="AY232" s="202" t="s">
        <v>120</v>
      </c>
    </row>
    <row r="233" spans="2:65" s="11" customFormat="1" ht="11.25">
      <c r="B233" s="162"/>
      <c r="C233" s="163"/>
      <c r="D233" s="164" t="s">
        <v>147</v>
      </c>
      <c r="E233" s="165" t="s">
        <v>17</v>
      </c>
      <c r="F233" s="166" t="s">
        <v>362</v>
      </c>
      <c r="G233" s="163"/>
      <c r="H233" s="167">
        <v>26.96</v>
      </c>
      <c r="I233" s="163"/>
      <c r="J233" s="163"/>
      <c r="K233" s="163"/>
      <c r="L233" s="168"/>
      <c r="M233" s="169"/>
      <c r="N233" s="170"/>
      <c r="O233" s="170"/>
      <c r="P233" s="170"/>
      <c r="Q233" s="170"/>
      <c r="R233" s="170"/>
      <c r="S233" s="170"/>
      <c r="T233" s="171"/>
      <c r="AT233" s="172" t="s">
        <v>147</v>
      </c>
      <c r="AU233" s="172" t="s">
        <v>80</v>
      </c>
      <c r="AV233" s="11" t="s">
        <v>80</v>
      </c>
      <c r="AW233" s="11" t="s">
        <v>31</v>
      </c>
      <c r="AX233" s="11" t="s">
        <v>70</v>
      </c>
      <c r="AY233" s="172" t="s">
        <v>120</v>
      </c>
    </row>
    <row r="234" spans="2:65" s="13" customFormat="1" ht="11.25">
      <c r="B234" s="194"/>
      <c r="C234" s="195"/>
      <c r="D234" s="164" t="s">
        <v>147</v>
      </c>
      <c r="E234" s="196" t="s">
        <v>17</v>
      </c>
      <c r="F234" s="197" t="s">
        <v>352</v>
      </c>
      <c r="G234" s="195"/>
      <c r="H234" s="196" t="s">
        <v>17</v>
      </c>
      <c r="I234" s="195"/>
      <c r="J234" s="195"/>
      <c r="K234" s="195"/>
      <c r="L234" s="198"/>
      <c r="M234" s="199"/>
      <c r="N234" s="200"/>
      <c r="O234" s="200"/>
      <c r="P234" s="200"/>
      <c r="Q234" s="200"/>
      <c r="R234" s="200"/>
      <c r="S234" s="200"/>
      <c r="T234" s="201"/>
      <c r="AT234" s="202" t="s">
        <v>147</v>
      </c>
      <c r="AU234" s="202" t="s">
        <v>80</v>
      </c>
      <c r="AV234" s="13" t="s">
        <v>78</v>
      </c>
      <c r="AW234" s="13" t="s">
        <v>31</v>
      </c>
      <c r="AX234" s="13" t="s">
        <v>70</v>
      </c>
      <c r="AY234" s="202" t="s">
        <v>120</v>
      </c>
    </row>
    <row r="235" spans="2:65" s="11" customFormat="1" ht="11.25">
      <c r="B235" s="162"/>
      <c r="C235" s="163"/>
      <c r="D235" s="164" t="s">
        <v>147</v>
      </c>
      <c r="E235" s="165" t="s">
        <v>17</v>
      </c>
      <c r="F235" s="166" t="s">
        <v>363</v>
      </c>
      <c r="G235" s="163"/>
      <c r="H235" s="167">
        <v>36.9</v>
      </c>
      <c r="I235" s="163"/>
      <c r="J235" s="163"/>
      <c r="K235" s="163"/>
      <c r="L235" s="168"/>
      <c r="M235" s="169"/>
      <c r="N235" s="170"/>
      <c r="O235" s="170"/>
      <c r="P235" s="170"/>
      <c r="Q235" s="170"/>
      <c r="R235" s="170"/>
      <c r="S235" s="170"/>
      <c r="T235" s="171"/>
      <c r="AT235" s="172" t="s">
        <v>147</v>
      </c>
      <c r="AU235" s="172" t="s">
        <v>80</v>
      </c>
      <c r="AV235" s="11" t="s">
        <v>80</v>
      </c>
      <c r="AW235" s="11" t="s">
        <v>31</v>
      </c>
      <c r="AX235" s="11" t="s">
        <v>70</v>
      </c>
      <c r="AY235" s="172" t="s">
        <v>120</v>
      </c>
    </row>
    <row r="236" spans="2:65" s="13" customFormat="1" ht="11.25">
      <c r="B236" s="194"/>
      <c r="C236" s="195"/>
      <c r="D236" s="164" t="s">
        <v>147</v>
      </c>
      <c r="E236" s="196" t="s">
        <v>17</v>
      </c>
      <c r="F236" s="197" t="s">
        <v>354</v>
      </c>
      <c r="G236" s="195"/>
      <c r="H236" s="196" t="s">
        <v>17</v>
      </c>
      <c r="I236" s="195"/>
      <c r="J236" s="195"/>
      <c r="K236" s="195"/>
      <c r="L236" s="198"/>
      <c r="M236" s="199"/>
      <c r="N236" s="200"/>
      <c r="O236" s="200"/>
      <c r="P236" s="200"/>
      <c r="Q236" s="200"/>
      <c r="R236" s="200"/>
      <c r="S236" s="200"/>
      <c r="T236" s="201"/>
      <c r="AT236" s="202" t="s">
        <v>147</v>
      </c>
      <c r="AU236" s="202" t="s">
        <v>80</v>
      </c>
      <c r="AV236" s="13" t="s">
        <v>78</v>
      </c>
      <c r="AW236" s="13" t="s">
        <v>31</v>
      </c>
      <c r="AX236" s="13" t="s">
        <v>70</v>
      </c>
      <c r="AY236" s="202" t="s">
        <v>120</v>
      </c>
    </row>
    <row r="237" spans="2:65" s="11" customFormat="1" ht="11.25">
      <c r="B237" s="162"/>
      <c r="C237" s="163"/>
      <c r="D237" s="164" t="s">
        <v>147</v>
      </c>
      <c r="E237" s="165" t="s">
        <v>17</v>
      </c>
      <c r="F237" s="166" t="s">
        <v>364</v>
      </c>
      <c r="G237" s="163"/>
      <c r="H237" s="167">
        <v>-2.16</v>
      </c>
      <c r="I237" s="163"/>
      <c r="J237" s="163"/>
      <c r="K237" s="163"/>
      <c r="L237" s="168"/>
      <c r="M237" s="169"/>
      <c r="N237" s="170"/>
      <c r="O237" s="170"/>
      <c r="P237" s="170"/>
      <c r="Q237" s="170"/>
      <c r="R237" s="170"/>
      <c r="S237" s="170"/>
      <c r="T237" s="171"/>
      <c r="AT237" s="172" t="s">
        <v>147</v>
      </c>
      <c r="AU237" s="172" t="s">
        <v>80</v>
      </c>
      <c r="AV237" s="11" t="s">
        <v>80</v>
      </c>
      <c r="AW237" s="11" t="s">
        <v>31</v>
      </c>
      <c r="AX237" s="11" t="s">
        <v>70</v>
      </c>
      <c r="AY237" s="172" t="s">
        <v>120</v>
      </c>
    </row>
    <row r="238" spans="2:65" s="12" customFormat="1" ht="11.25">
      <c r="B238" s="173"/>
      <c r="C238" s="174"/>
      <c r="D238" s="164" t="s">
        <v>147</v>
      </c>
      <c r="E238" s="175" t="s">
        <v>17</v>
      </c>
      <c r="F238" s="176" t="s">
        <v>149</v>
      </c>
      <c r="G238" s="174"/>
      <c r="H238" s="177">
        <v>94.775999999999996</v>
      </c>
      <c r="I238" s="174"/>
      <c r="J238" s="174"/>
      <c r="K238" s="174"/>
      <c r="L238" s="178"/>
      <c r="M238" s="179"/>
      <c r="N238" s="180"/>
      <c r="O238" s="180"/>
      <c r="P238" s="180"/>
      <c r="Q238" s="180"/>
      <c r="R238" s="180"/>
      <c r="S238" s="180"/>
      <c r="T238" s="181"/>
      <c r="AT238" s="182" t="s">
        <v>147</v>
      </c>
      <c r="AU238" s="182" t="s">
        <v>80</v>
      </c>
      <c r="AV238" s="12" t="s">
        <v>125</v>
      </c>
      <c r="AW238" s="12" t="s">
        <v>31</v>
      </c>
      <c r="AX238" s="12" t="s">
        <v>78</v>
      </c>
      <c r="AY238" s="182" t="s">
        <v>120</v>
      </c>
    </row>
    <row r="239" spans="2:65" s="1" customFormat="1" ht="16.5" customHeight="1">
      <c r="B239" s="30"/>
      <c r="C239" s="150" t="s">
        <v>370</v>
      </c>
      <c r="D239" s="150" t="s">
        <v>121</v>
      </c>
      <c r="E239" s="151" t="s">
        <v>371</v>
      </c>
      <c r="F239" s="152" t="s">
        <v>372</v>
      </c>
      <c r="G239" s="153" t="s">
        <v>145</v>
      </c>
      <c r="H239" s="154">
        <v>94.775999999999996</v>
      </c>
      <c r="I239" s="155">
        <v>39.090000000000003</v>
      </c>
      <c r="J239" s="155">
        <f>ROUND(I239*H239,2)</f>
        <v>3704.79</v>
      </c>
      <c r="K239" s="152" t="s">
        <v>17</v>
      </c>
      <c r="L239" s="34"/>
      <c r="M239" s="56" t="s">
        <v>17</v>
      </c>
      <c r="N239" s="156" t="s">
        <v>41</v>
      </c>
      <c r="O239" s="157">
        <v>0</v>
      </c>
      <c r="P239" s="157">
        <f>O239*H239</f>
        <v>0</v>
      </c>
      <c r="Q239" s="157">
        <v>0</v>
      </c>
      <c r="R239" s="157">
        <f>Q239*H239</f>
        <v>0</v>
      </c>
      <c r="S239" s="157">
        <v>0</v>
      </c>
      <c r="T239" s="158">
        <f>S239*H239</f>
        <v>0</v>
      </c>
      <c r="AR239" s="16" t="s">
        <v>204</v>
      </c>
      <c r="AT239" s="16" t="s">
        <v>121</v>
      </c>
      <c r="AU239" s="16" t="s">
        <v>80</v>
      </c>
      <c r="AY239" s="16" t="s">
        <v>120</v>
      </c>
      <c r="BE239" s="159">
        <f>IF(N239="základní",J239,0)</f>
        <v>3704.79</v>
      </c>
      <c r="BF239" s="159">
        <f>IF(N239="snížená",J239,0)</f>
        <v>0</v>
      </c>
      <c r="BG239" s="159">
        <f>IF(N239="zákl. přenesená",J239,0)</f>
        <v>0</v>
      </c>
      <c r="BH239" s="159">
        <f>IF(N239="sníž. přenesená",J239,0)</f>
        <v>0</v>
      </c>
      <c r="BI239" s="159">
        <f>IF(N239="nulová",J239,0)</f>
        <v>0</v>
      </c>
      <c r="BJ239" s="16" t="s">
        <v>78</v>
      </c>
      <c r="BK239" s="159">
        <f>ROUND(I239*H239,2)</f>
        <v>3704.79</v>
      </c>
      <c r="BL239" s="16" t="s">
        <v>204</v>
      </c>
      <c r="BM239" s="16" t="s">
        <v>373</v>
      </c>
    </row>
    <row r="240" spans="2:65" s="13" customFormat="1" ht="11.25">
      <c r="B240" s="194"/>
      <c r="C240" s="195"/>
      <c r="D240" s="164" t="s">
        <v>147</v>
      </c>
      <c r="E240" s="196" t="s">
        <v>17</v>
      </c>
      <c r="F240" s="197" t="s">
        <v>360</v>
      </c>
      <c r="G240" s="195"/>
      <c r="H240" s="196" t="s">
        <v>17</v>
      </c>
      <c r="I240" s="195"/>
      <c r="J240" s="195"/>
      <c r="K240" s="195"/>
      <c r="L240" s="198"/>
      <c r="M240" s="199"/>
      <c r="N240" s="200"/>
      <c r="O240" s="200"/>
      <c r="P240" s="200"/>
      <c r="Q240" s="200"/>
      <c r="R240" s="200"/>
      <c r="S240" s="200"/>
      <c r="T240" s="201"/>
      <c r="AT240" s="202" t="s">
        <v>147</v>
      </c>
      <c r="AU240" s="202" t="s">
        <v>80</v>
      </c>
      <c r="AV240" s="13" t="s">
        <v>78</v>
      </c>
      <c r="AW240" s="13" t="s">
        <v>31</v>
      </c>
      <c r="AX240" s="13" t="s">
        <v>70</v>
      </c>
      <c r="AY240" s="202" t="s">
        <v>120</v>
      </c>
    </row>
    <row r="241" spans="2:65" s="11" customFormat="1" ht="11.25">
      <c r="B241" s="162"/>
      <c r="C241" s="163"/>
      <c r="D241" s="164" t="s">
        <v>147</v>
      </c>
      <c r="E241" s="165" t="s">
        <v>17</v>
      </c>
      <c r="F241" s="166" t="s">
        <v>361</v>
      </c>
      <c r="G241" s="163"/>
      <c r="H241" s="167">
        <v>12.94</v>
      </c>
      <c r="I241" s="163"/>
      <c r="J241" s="163"/>
      <c r="K241" s="163"/>
      <c r="L241" s="168"/>
      <c r="M241" s="169"/>
      <c r="N241" s="170"/>
      <c r="O241" s="170"/>
      <c r="P241" s="170"/>
      <c r="Q241" s="170"/>
      <c r="R241" s="170"/>
      <c r="S241" s="170"/>
      <c r="T241" s="171"/>
      <c r="AT241" s="172" t="s">
        <v>147</v>
      </c>
      <c r="AU241" s="172" t="s">
        <v>80</v>
      </c>
      <c r="AV241" s="11" t="s">
        <v>80</v>
      </c>
      <c r="AW241" s="11" t="s">
        <v>31</v>
      </c>
      <c r="AX241" s="11" t="s">
        <v>70</v>
      </c>
      <c r="AY241" s="172" t="s">
        <v>120</v>
      </c>
    </row>
    <row r="242" spans="2:65" s="13" customFormat="1" ht="11.25">
      <c r="B242" s="194"/>
      <c r="C242" s="195"/>
      <c r="D242" s="164" t="s">
        <v>147</v>
      </c>
      <c r="E242" s="196" t="s">
        <v>17</v>
      </c>
      <c r="F242" s="197" t="s">
        <v>350</v>
      </c>
      <c r="G242" s="195"/>
      <c r="H242" s="196" t="s">
        <v>17</v>
      </c>
      <c r="I242" s="195"/>
      <c r="J242" s="195"/>
      <c r="K242" s="195"/>
      <c r="L242" s="198"/>
      <c r="M242" s="199"/>
      <c r="N242" s="200"/>
      <c r="O242" s="200"/>
      <c r="P242" s="200"/>
      <c r="Q242" s="200"/>
      <c r="R242" s="200"/>
      <c r="S242" s="200"/>
      <c r="T242" s="201"/>
      <c r="AT242" s="202" t="s">
        <v>147</v>
      </c>
      <c r="AU242" s="202" t="s">
        <v>80</v>
      </c>
      <c r="AV242" s="13" t="s">
        <v>78</v>
      </c>
      <c r="AW242" s="13" t="s">
        <v>31</v>
      </c>
      <c r="AX242" s="13" t="s">
        <v>70</v>
      </c>
      <c r="AY242" s="202" t="s">
        <v>120</v>
      </c>
    </row>
    <row r="243" spans="2:65" s="11" customFormat="1" ht="11.25">
      <c r="B243" s="162"/>
      <c r="C243" s="163"/>
      <c r="D243" s="164" t="s">
        <v>147</v>
      </c>
      <c r="E243" s="165" t="s">
        <v>17</v>
      </c>
      <c r="F243" s="166" t="s">
        <v>362</v>
      </c>
      <c r="G243" s="163"/>
      <c r="H243" s="167">
        <v>26.96</v>
      </c>
      <c r="I243" s="163"/>
      <c r="J243" s="163"/>
      <c r="K243" s="163"/>
      <c r="L243" s="168"/>
      <c r="M243" s="169"/>
      <c r="N243" s="170"/>
      <c r="O243" s="170"/>
      <c r="P243" s="170"/>
      <c r="Q243" s="170"/>
      <c r="R243" s="170"/>
      <c r="S243" s="170"/>
      <c r="T243" s="171"/>
      <c r="AT243" s="172" t="s">
        <v>147</v>
      </c>
      <c r="AU243" s="172" t="s">
        <v>80</v>
      </c>
      <c r="AV243" s="11" t="s">
        <v>80</v>
      </c>
      <c r="AW243" s="11" t="s">
        <v>31</v>
      </c>
      <c r="AX243" s="11" t="s">
        <v>70</v>
      </c>
      <c r="AY243" s="172" t="s">
        <v>120</v>
      </c>
    </row>
    <row r="244" spans="2:65" s="13" customFormat="1" ht="11.25">
      <c r="B244" s="194"/>
      <c r="C244" s="195"/>
      <c r="D244" s="164" t="s">
        <v>147</v>
      </c>
      <c r="E244" s="196" t="s">
        <v>17</v>
      </c>
      <c r="F244" s="197" t="s">
        <v>352</v>
      </c>
      <c r="G244" s="195"/>
      <c r="H244" s="196" t="s">
        <v>17</v>
      </c>
      <c r="I244" s="195"/>
      <c r="J244" s="195"/>
      <c r="K244" s="195"/>
      <c r="L244" s="198"/>
      <c r="M244" s="199"/>
      <c r="N244" s="200"/>
      <c r="O244" s="200"/>
      <c r="P244" s="200"/>
      <c r="Q244" s="200"/>
      <c r="R244" s="200"/>
      <c r="S244" s="200"/>
      <c r="T244" s="201"/>
      <c r="AT244" s="202" t="s">
        <v>147</v>
      </c>
      <c r="AU244" s="202" t="s">
        <v>80</v>
      </c>
      <c r="AV244" s="13" t="s">
        <v>78</v>
      </c>
      <c r="AW244" s="13" t="s">
        <v>31</v>
      </c>
      <c r="AX244" s="13" t="s">
        <v>70</v>
      </c>
      <c r="AY244" s="202" t="s">
        <v>120</v>
      </c>
    </row>
    <row r="245" spans="2:65" s="11" customFormat="1" ht="11.25">
      <c r="B245" s="162"/>
      <c r="C245" s="163"/>
      <c r="D245" s="164" t="s">
        <v>147</v>
      </c>
      <c r="E245" s="165" t="s">
        <v>17</v>
      </c>
      <c r="F245" s="166" t="s">
        <v>363</v>
      </c>
      <c r="G245" s="163"/>
      <c r="H245" s="167">
        <v>36.9</v>
      </c>
      <c r="I245" s="163"/>
      <c r="J245" s="163"/>
      <c r="K245" s="163"/>
      <c r="L245" s="168"/>
      <c r="M245" s="169"/>
      <c r="N245" s="170"/>
      <c r="O245" s="170"/>
      <c r="P245" s="170"/>
      <c r="Q245" s="170"/>
      <c r="R245" s="170"/>
      <c r="S245" s="170"/>
      <c r="T245" s="171"/>
      <c r="AT245" s="172" t="s">
        <v>147</v>
      </c>
      <c r="AU245" s="172" t="s">
        <v>80</v>
      </c>
      <c r="AV245" s="11" t="s">
        <v>80</v>
      </c>
      <c r="AW245" s="11" t="s">
        <v>31</v>
      </c>
      <c r="AX245" s="11" t="s">
        <v>70</v>
      </c>
      <c r="AY245" s="172" t="s">
        <v>120</v>
      </c>
    </row>
    <row r="246" spans="2:65" s="13" customFormat="1" ht="11.25">
      <c r="B246" s="194"/>
      <c r="C246" s="195"/>
      <c r="D246" s="164" t="s">
        <v>147</v>
      </c>
      <c r="E246" s="196" t="s">
        <v>17</v>
      </c>
      <c r="F246" s="197" t="s">
        <v>346</v>
      </c>
      <c r="G246" s="195"/>
      <c r="H246" s="196" t="s">
        <v>17</v>
      </c>
      <c r="I246" s="195"/>
      <c r="J246" s="195"/>
      <c r="K246" s="195"/>
      <c r="L246" s="198"/>
      <c r="M246" s="199"/>
      <c r="N246" s="200"/>
      <c r="O246" s="200"/>
      <c r="P246" s="200"/>
      <c r="Q246" s="200"/>
      <c r="R246" s="200"/>
      <c r="S246" s="200"/>
      <c r="T246" s="201"/>
      <c r="AT246" s="202" t="s">
        <v>147</v>
      </c>
      <c r="AU246" s="202" t="s">
        <v>80</v>
      </c>
      <c r="AV246" s="13" t="s">
        <v>78</v>
      </c>
      <c r="AW246" s="13" t="s">
        <v>31</v>
      </c>
      <c r="AX246" s="13" t="s">
        <v>70</v>
      </c>
      <c r="AY246" s="202" t="s">
        <v>120</v>
      </c>
    </row>
    <row r="247" spans="2:65" s="11" customFormat="1" ht="11.25">
      <c r="B247" s="162"/>
      <c r="C247" s="163"/>
      <c r="D247" s="164" t="s">
        <v>147</v>
      </c>
      <c r="E247" s="165" t="s">
        <v>17</v>
      </c>
      <c r="F247" s="166" t="s">
        <v>369</v>
      </c>
      <c r="G247" s="163"/>
      <c r="H247" s="167">
        <v>20.135999999999999</v>
      </c>
      <c r="I247" s="163"/>
      <c r="J247" s="163"/>
      <c r="K247" s="163"/>
      <c r="L247" s="168"/>
      <c r="M247" s="169"/>
      <c r="N247" s="170"/>
      <c r="O247" s="170"/>
      <c r="P247" s="170"/>
      <c r="Q247" s="170"/>
      <c r="R247" s="170"/>
      <c r="S247" s="170"/>
      <c r="T247" s="171"/>
      <c r="AT247" s="172" t="s">
        <v>147</v>
      </c>
      <c r="AU247" s="172" t="s">
        <v>80</v>
      </c>
      <c r="AV247" s="11" t="s">
        <v>80</v>
      </c>
      <c r="AW247" s="11" t="s">
        <v>31</v>
      </c>
      <c r="AX247" s="11" t="s">
        <v>70</v>
      </c>
      <c r="AY247" s="172" t="s">
        <v>120</v>
      </c>
    </row>
    <row r="248" spans="2:65" s="13" customFormat="1" ht="11.25">
      <c r="B248" s="194"/>
      <c r="C248" s="195"/>
      <c r="D248" s="164" t="s">
        <v>147</v>
      </c>
      <c r="E248" s="196" t="s">
        <v>17</v>
      </c>
      <c r="F248" s="197" t="s">
        <v>354</v>
      </c>
      <c r="G248" s="195"/>
      <c r="H248" s="196" t="s">
        <v>17</v>
      </c>
      <c r="I248" s="195"/>
      <c r="J248" s="195"/>
      <c r="K248" s="195"/>
      <c r="L248" s="198"/>
      <c r="M248" s="199"/>
      <c r="N248" s="200"/>
      <c r="O248" s="200"/>
      <c r="P248" s="200"/>
      <c r="Q248" s="200"/>
      <c r="R248" s="200"/>
      <c r="S248" s="200"/>
      <c r="T248" s="201"/>
      <c r="AT248" s="202" t="s">
        <v>147</v>
      </c>
      <c r="AU248" s="202" t="s">
        <v>80</v>
      </c>
      <c r="AV248" s="13" t="s">
        <v>78</v>
      </c>
      <c r="AW248" s="13" t="s">
        <v>31</v>
      </c>
      <c r="AX248" s="13" t="s">
        <v>70</v>
      </c>
      <c r="AY248" s="202" t="s">
        <v>120</v>
      </c>
    </row>
    <row r="249" spans="2:65" s="11" customFormat="1" ht="11.25">
      <c r="B249" s="162"/>
      <c r="C249" s="163"/>
      <c r="D249" s="164" t="s">
        <v>147</v>
      </c>
      <c r="E249" s="165" t="s">
        <v>17</v>
      </c>
      <c r="F249" s="166" t="s">
        <v>364</v>
      </c>
      <c r="G249" s="163"/>
      <c r="H249" s="167">
        <v>-2.16</v>
      </c>
      <c r="I249" s="163"/>
      <c r="J249" s="163"/>
      <c r="K249" s="163"/>
      <c r="L249" s="168"/>
      <c r="M249" s="169"/>
      <c r="N249" s="170"/>
      <c r="O249" s="170"/>
      <c r="P249" s="170"/>
      <c r="Q249" s="170"/>
      <c r="R249" s="170"/>
      <c r="S249" s="170"/>
      <c r="T249" s="171"/>
      <c r="AT249" s="172" t="s">
        <v>147</v>
      </c>
      <c r="AU249" s="172" t="s">
        <v>80</v>
      </c>
      <c r="AV249" s="11" t="s">
        <v>80</v>
      </c>
      <c r="AW249" s="11" t="s">
        <v>31</v>
      </c>
      <c r="AX249" s="11" t="s">
        <v>70</v>
      </c>
      <c r="AY249" s="172" t="s">
        <v>120</v>
      </c>
    </row>
    <row r="250" spans="2:65" s="12" customFormat="1" ht="11.25">
      <c r="B250" s="173"/>
      <c r="C250" s="174"/>
      <c r="D250" s="164" t="s">
        <v>147</v>
      </c>
      <c r="E250" s="175" t="s">
        <v>17</v>
      </c>
      <c r="F250" s="176" t="s">
        <v>149</v>
      </c>
      <c r="G250" s="174"/>
      <c r="H250" s="177">
        <v>94.775999999999996</v>
      </c>
      <c r="I250" s="174"/>
      <c r="J250" s="174"/>
      <c r="K250" s="174"/>
      <c r="L250" s="178"/>
      <c r="M250" s="179"/>
      <c r="N250" s="180"/>
      <c r="O250" s="180"/>
      <c r="P250" s="180"/>
      <c r="Q250" s="180"/>
      <c r="R250" s="180"/>
      <c r="S250" s="180"/>
      <c r="T250" s="181"/>
      <c r="AT250" s="182" t="s">
        <v>147</v>
      </c>
      <c r="AU250" s="182" t="s">
        <v>80</v>
      </c>
      <c r="AV250" s="12" t="s">
        <v>125</v>
      </c>
      <c r="AW250" s="12" t="s">
        <v>31</v>
      </c>
      <c r="AX250" s="12" t="s">
        <v>78</v>
      </c>
      <c r="AY250" s="182" t="s">
        <v>120</v>
      </c>
    </row>
    <row r="251" spans="2:65" s="1" customFormat="1" ht="22.5" customHeight="1">
      <c r="B251" s="30"/>
      <c r="C251" s="150" t="s">
        <v>374</v>
      </c>
      <c r="D251" s="150" t="s">
        <v>121</v>
      </c>
      <c r="E251" s="151" t="s">
        <v>375</v>
      </c>
      <c r="F251" s="152" t="s">
        <v>376</v>
      </c>
      <c r="G251" s="153" t="s">
        <v>136</v>
      </c>
      <c r="H251" s="154">
        <v>1268.442</v>
      </c>
      <c r="I251" s="155">
        <v>6.5</v>
      </c>
      <c r="J251" s="155">
        <f>ROUND(I251*H251,2)</f>
        <v>8244.8700000000008</v>
      </c>
      <c r="K251" s="152" t="s">
        <v>17</v>
      </c>
      <c r="L251" s="34"/>
      <c r="M251" s="56" t="s">
        <v>17</v>
      </c>
      <c r="N251" s="156" t="s">
        <v>41</v>
      </c>
      <c r="O251" s="157">
        <v>0</v>
      </c>
      <c r="P251" s="157">
        <f>O251*H251</f>
        <v>0</v>
      </c>
      <c r="Q251" s="157">
        <v>0</v>
      </c>
      <c r="R251" s="157">
        <f>Q251*H251</f>
        <v>0</v>
      </c>
      <c r="S251" s="157">
        <v>0</v>
      </c>
      <c r="T251" s="158">
        <f>S251*H251</f>
        <v>0</v>
      </c>
      <c r="AR251" s="16" t="s">
        <v>204</v>
      </c>
      <c r="AT251" s="16" t="s">
        <v>121</v>
      </c>
      <c r="AU251" s="16" t="s">
        <v>80</v>
      </c>
      <c r="AY251" s="16" t="s">
        <v>120</v>
      </c>
      <c r="BE251" s="159">
        <f>IF(N251="základní",J251,0)</f>
        <v>8244.8700000000008</v>
      </c>
      <c r="BF251" s="159">
        <f>IF(N251="snížená",J251,0)</f>
        <v>0</v>
      </c>
      <c r="BG251" s="159">
        <f>IF(N251="zákl. přenesená",J251,0)</f>
        <v>0</v>
      </c>
      <c r="BH251" s="159">
        <f>IF(N251="sníž. přenesená",J251,0)</f>
        <v>0</v>
      </c>
      <c r="BI251" s="159">
        <f>IF(N251="nulová",J251,0)</f>
        <v>0</v>
      </c>
      <c r="BJ251" s="16" t="s">
        <v>78</v>
      </c>
      <c r="BK251" s="159">
        <f>ROUND(I251*H251,2)</f>
        <v>8244.8700000000008</v>
      </c>
      <c r="BL251" s="16" t="s">
        <v>204</v>
      </c>
      <c r="BM251" s="16" t="s">
        <v>377</v>
      </c>
    </row>
    <row r="252" spans="2:65" s="10" customFormat="1" ht="22.9" customHeight="1">
      <c r="B252" s="137"/>
      <c r="C252" s="138"/>
      <c r="D252" s="139" t="s">
        <v>69</v>
      </c>
      <c r="E252" s="160" t="s">
        <v>378</v>
      </c>
      <c r="F252" s="160" t="s">
        <v>379</v>
      </c>
      <c r="G252" s="138"/>
      <c r="H252" s="138"/>
      <c r="I252" s="138"/>
      <c r="J252" s="161">
        <f>BK252</f>
        <v>53.88</v>
      </c>
      <c r="K252" s="138"/>
      <c r="L252" s="142"/>
      <c r="M252" s="143"/>
      <c r="N252" s="144"/>
      <c r="O252" s="144"/>
      <c r="P252" s="145">
        <f>SUM(P253:P256)</f>
        <v>0.10811999999999999</v>
      </c>
      <c r="Q252" s="144"/>
      <c r="R252" s="145">
        <f>SUM(R253:R256)</f>
        <v>4.5924E-3</v>
      </c>
      <c r="S252" s="144"/>
      <c r="T252" s="146">
        <f>SUM(T253:T256)</f>
        <v>0</v>
      </c>
      <c r="AR252" s="147" t="s">
        <v>80</v>
      </c>
      <c r="AT252" s="148" t="s">
        <v>69</v>
      </c>
      <c r="AU252" s="148" t="s">
        <v>78</v>
      </c>
      <c r="AY252" s="147" t="s">
        <v>120</v>
      </c>
      <c r="BK252" s="149">
        <f>SUM(BK253:BK256)</f>
        <v>53.88</v>
      </c>
    </row>
    <row r="253" spans="2:65" s="1" customFormat="1" ht="16.5" customHeight="1">
      <c r="B253" s="30"/>
      <c r="C253" s="150" t="s">
        <v>380</v>
      </c>
      <c r="D253" s="150" t="s">
        <v>121</v>
      </c>
      <c r="E253" s="151" t="s">
        <v>381</v>
      </c>
      <c r="F253" s="152" t="s">
        <v>382</v>
      </c>
      <c r="G253" s="153" t="s">
        <v>145</v>
      </c>
      <c r="H253" s="154">
        <v>0.06</v>
      </c>
      <c r="I253" s="155">
        <v>898</v>
      </c>
      <c r="J253" s="155">
        <f>ROUND(I253*H253,2)</f>
        <v>53.88</v>
      </c>
      <c r="K253" s="152" t="s">
        <v>219</v>
      </c>
      <c r="L253" s="34"/>
      <c r="M253" s="56" t="s">
        <v>17</v>
      </c>
      <c r="N253" s="156" t="s">
        <v>41</v>
      </c>
      <c r="O253" s="157">
        <v>1.802</v>
      </c>
      <c r="P253" s="157">
        <f>O253*H253</f>
        <v>0.10811999999999999</v>
      </c>
      <c r="Q253" s="157">
        <v>7.6539999999999997E-2</v>
      </c>
      <c r="R253" s="157">
        <f>Q253*H253</f>
        <v>4.5924E-3</v>
      </c>
      <c r="S253" s="157">
        <v>0</v>
      </c>
      <c r="T253" s="158">
        <f>S253*H253</f>
        <v>0</v>
      </c>
      <c r="AR253" s="16" t="s">
        <v>204</v>
      </c>
      <c r="AT253" s="16" t="s">
        <v>121</v>
      </c>
      <c r="AU253" s="16" t="s">
        <v>80</v>
      </c>
      <c r="AY253" s="16" t="s">
        <v>120</v>
      </c>
      <c r="BE253" s="159">
        <f>IF(N253="základní",J253,0)</f>
        <v>53.88</v>
      </c>
      <c r="BF253" s="159">
        <f>IF(N253="snížená",J253,0)</f>
        <v>0</v>
      </c>
      <c r="BG253" s="159">
        <f>IF(N253="zákl. přenesená",J253,0)</f>
        <v>0</v>
      </c>
      <c r="BH253" s="159">
        <f>IF(N253="sníž. přenesená",J253,0)</f>
        <v>0</v>
      </c>
      <c r="BI253" s="159">
        <f>IF(N253="nulová",J253,0)</f>
        <v>0</v>
      </c>
      <c r="BJ253" s="16" t="s">
        <v>78</v>
      </c>
      <c r="BK253" s="159">
        <f>ROUND(I253*H253,2)</f>
        <v>53.88</v>
      </c>
      <c r="BL253" s="16" t="s">
        <v>204</v>
      </c>
      <c r="BM253" s="16" t="s">
        <v>383</v>
      </c>
    </row>
    <row r="254" spans="2:65" s="1" customFormat="1" ht="29.25">
      <c r="B254" s="30"/>
      <c r="C254" s="31"/>
      <c r="D254" s="164" t="s">
        <v>215</v>
      </c>
      <c r="E254" s="31"/>
      <c r="F254" s="183" t="s">
        <v>384</v>
      </c>
      <c r="G254" s="31"/>
      <c r="H254" s="31"/>
      <c r="I254" s="31"/>
      <c r="J254" s="31"/>
      <c r="K254" s="31"/>
      <c r="L254" s="34"/>
      <c r="M254" s="184"/>
      <c r="N254" s="57"/>
      <c r="O254" s="57"/>
      <c r="P254" s="57"/>
      <c r="Q254" s="57"/>
      <c r="R254" s="57"/>
      <c r="S254" s="57"/>
      <c r="T254" s="58"/>
      <c r="AT254" s="16" t="s">
        <v>215</v>
      </c>
      <c r="AU254" s="16" t="s">
        <v>80</v>
      </c>
    </row>
    <row r="255" spans="2:65" s="11" customFormat="1" ht="11.25">
      <c r="B255" s="162"/>
      <c r="C255" s="163"/>
      <c r="D255" s="164" t="s">
        <v>147</v>
      </c>
      <c r="E255" s="165" t="s">
        <v>17</v>
      </c>
      <c r="F255" s="166" t="s">
        <v>385</v>
      </c>
      <c r="G255" s="163"/>
      <c r="H255" s="167">
        <v>0.06</v>
      </c>
      <c r="I255" s="163"/>
      <c r="J255" s="163"/>
      <c r="K255" s="163"/>
      <c r="L255" s="168"/>
      <c r="M255" s="169"/>
      <c r="N255" s="170"/>
      <c r="O255" s="170"/>
      <c r="P255" s="170"/>
      <c r="Q255" s="170"/>
      <c r="R255" s="170"/>
      <c r="S255" s="170"/>
      <c r="T255" s="171"/>
      <c r="AT255" s="172" t="s">
        <v>147</v>
      </c>
      <c r="AU255" s="172" t="s">
        <v>80</v>
      </c>
      <c r="AV255" s="11" t="s">
        <v>80</v>
      </c>
      <c r="AW255" s="11" t="s">
        <v>31</v>
      </c>
      <c r="AX255" s="11" t="s">
        <v>70</v>
      </c>
      <c r="AY255" s="172" t="s">
        <v>120</v>
      </c>
    </row>
    <row r="256" spans="2:65" s="12" customFormat="1" ht="11.25">
      <c r="B256" s="173"/>
      <c r="C256" s="174"/>
      <c r="D256" s="164" t="s">
        <v>147</v>
      </c>
      <c r="E256" s="175" t="s">
        <v>17</v>
      </c>
      <c r="F256" s="176" t="s">
        <v>149</v>
      </c>
      <c r="G256" s="174"/>
      <c r="H256" s="177">
        <v>0.06</v>
      </c>
      <c r="I256" s="174"/>
      <c r="J256" s="174"/>
      <c r="K256" s="174"/>
      <c r="L256" s="178"/>
      <c r="M256" s="179"/>
      <c r="N256" s="180"/>
      <c r="O256" s="180"/>
      <c r="P256" s="180"/>
      <c r="Q256" s="180"/>
      <c r="R256" s="180"/>
      <c r="S256" s="180"/>
      <c r="T256" s="181"/>
      <c r="AT256" s="182" t="s">
        <v>147</v>
      </c>
      <c r="AU256" s="182" t="s">
        <v>80</v>
      </c>
      <c r="AV256" s="12" t="s">
        <v>125</v>
      </c>
      <c r="AW256" s="12" t="s">
        <v>31</v>
      </c>
      <c r="AX256" s="12" t="s">
        <v>78</v>
      </c>
      <c r="AY256" s="182" t="s">
        <v>120</v>
      </c>
    </row>
    <row r="257" spans="2:65" s="10" customFormat="1" ht="22.9" customHeight="1">
      <c r="B257" s="137"/>
      <c r="C257" s="138"/>
      <c r="D257" s="139" t="s">
        <v>69</v>
      </c>
      <c r="E257" s="160" t="s">
        <v>386</v>
      </c>
      <c r="F257" s="160" t="s">
        <v>387</v>
      </c>
      <c r="G257" s="138"/>
      <c r="H257" s="138"/>
      <c r="I257" s="138"/>
      <c r="J257" s="161">
        <f>BK257</f>
        <v>-53630.590000000004</v>
      </c>
      <c r="K257" s="138"/>
      <c r="L257" s="142"/>
      <c r="M257" s="143"/>
      <c r="N257" s="144"/>
      <c r="O257" s="144"/>
      <c r="P257" s="145">
        <f>SUM(P258:P282)</f>
        <v>0</v>
      </c>
      <c r="Q257" s="144"/>
      <c r="R257" s="145">
        <f>SUM(R258:R282)</f>
        <v>0</v>
      </c>
      <c r="S257" s="144"/>
      <c r="T257" s="146">
        <f>SUM(T258:T282)</f>
        <v>0</v>
      </c>
      <c r="AR257" s="147" t="s">
        <v>80</v>
      </c>
      <c r="AT257" s="148" t="s">
        <v>69</v>
      </c>
      <c r="AU257" s="148" t="s">
        <v>78</v>
      </c>
      <c r="AY257" s="147" t="s">
        <v>120</v>
      </c>
      <c r="BK257" s="149">
        <f>SUM(BK258:BK282)</f>
        <v>-53630.590000000004</v>
      </c>
    </row>
    <row r="258" spans="2:65" s="1" customFormat="1" ht="16.5" customHeight="1">
      <c r="B258" s="30"/>
      <c r="C258" s="150" t="s">
        <v>388</v>
      </c>
      <c r="D258" s="150" t="s">
        <v>121</v>
      </c>
      <c r="E258" s="151" t="s">
        <v>389</v>
      </c>
      <c r="F258" s="152" t="s">
        <v>390</v>
      </c>
      <c r="G258" s="153" t="s">
        <v>145</v>
      </c>
      <c r="H258" s="154">
        <v>-63.86</v>
      </c>
      <c r="I258" s="155">
        <v>10</v>
      </c>
      <c r="J258" s="155">
        <f>ROUND(I258*H258,2)</f>
        <v>-638.6</v>
      </c>
      <c r="K258" s="152" t="s">
        <v>17</v>
      </c>
      <c r="L258" s="34"/>
      <c r="M258" s="56" t="s">
        <v>17</v>
      </c>
      <c r="N258" s="156" t="s">
        <v>41</v>
      </c>
      <c r="O258" s="157">
        <v>0</v>
      </c>
      <c r="P258" s="157">
        <f>O258*H258</f>
        <v>0</v>
      </c>
      <c r="Q258" s="157">
        <v>0</v>
      </c>
      <c r="R258" s="157">
        <f>Q258*H258</f>
        <v>0</v>
      </c>
      <c r="S258" s="157">
        <v>0</v>
      </c>
      <c r="T258" s="158">
        <f>S258*H258</f>
        <v>0</v>
      </c>
      <c r="AR258" s="16" t="s">
        <v>204</v>
      </c>
      <c r="AT258" s="16" t="s">
        <v>121</v>
      </c>
      <c r="AU258" s="16" t="s">
        <v>80</v>
      </c>
      <c r="AY258" s="16" t="s">
        <v>120</v>
      </c>
      <c r="BE258" s="159">
        <f>IF(N258="základní",J258,0)</f>
        <v>-638.6</v>
      </c>
      <c r="BF258" s="159">
        <f>IF(N258="snížená",J258,0)</f>
        <v>0</v>
      </c>
      <c r="BG258" s="159">
        <f>IF(N258="zákl. přenesená",J258,0)</f>
        <v>0</v>
      </c>
      <c r="BH258" s="159">
        <f>IF(N258="sníž. přenesená",J258,0)</f>
        <v>0</v>
      </c>
      <c r="BI258" s="159">
        <f>IF(N258="nulová",J258,0)</f>
        <v>0</v>
      </c>
      <c r="BJ258" s="16" t="s">
        <v>78</v>
      </c>
      <c r="BK258" s="159">
        <f>ROUND(I258*H258,2)</f>
        <v>-638.6</v>
      </c>
      <c r="BL258" s="16" t="s">
        <v>204</v>
      </c>
      <c r="BM258" s="16" t="s">
        <v>391</v>
      </c>
    </row>
    <row r="259" spans="2:65" s="13" customFormat="1" ht="11.25">
      <c r="B259" s="194"/>
      <c r="C259" s="195"/>
      <c r="D259" s="164" t="s">
        <v>147</v>
      </c>
      <c r="E259" s="196" t="s">
        <v>17</v>
      </c>
      <c r="F259" s="197" t="s">
        <v>392</v>
      </c>
      <c r="G259" s="195"/>
      <c r="H259" s="196" t="s">
        <v>17</v>
      </c>
      <c r="I259" s="195"/>
      <c r="J259" s="195"/>
      <c r="K259" s="195"/>
      <c r="L259" s="198"/>
      <c r="M259" s="199"/>
      <c r="N259" s="200"/>
      <c r="O259" s="200"/>
      <c r="P259" s="200"/>
      <c r="Q259" s="200"/>
      <c r="R259" s="200"/>
      <c r="S259" s="200"/>
      <c r="T259" s="201"/>
      <c r="AT259" s="202" t="s">
        <v>147</v>
      </c>
      <c r="AU259" s="202" t="s">
        <v>80</v>
      </c>
      <c r="AV259" s="13" t="s">
        <v>78</v>
      </c>
      <c r="AW259" s="13" t="s">
        <v>31</v>
      </c>
      <c r="AX259" s="13" t="s">
        <v>70</v>
      </c>
      <c r="AY259" s="202" t="s">
        <v>120</v>
      </c>
    </row>
    <row r="260" spans="2:65" s="11" customFormat="1" ht="11.25">
      <c r="B260" s="162"/>
      <c r="C260" s="163"/>
      <c r="D260" s="164" t="s">
        <v>147</v>
      </c>
      <c r="E260" s="165" t="s">
        <v>17</v>
      </c>
      <c r="F260" s="166" t="s">
        <v>393</v>
      </c>
      <c r="G260" s="163"/>
      <c r="H260" s="167">
        <v>-26.96</v>
      </c>
      <c r="I260" s="163"/>
      <c r="J260" s="163"/>
      <c r="K260" s="163"/>
      <c r="L260" s="168"/>
      <c r="M260" s="169"/>
      <c r="N260" s="170"/>
      <c r="O260" s="170"/>
      <c r="P260" s="170"/>
      <c r="Q260" s="170"/>
      <c r="R260" s="170"/>
      <c r="S260" s="170"/>
      <c r="T260" s="171"/>
      <c r="AT260" s="172" t="s">
        <v>147</v>
      </c>
      <c r="AU260" s="172" t="s">
        <v>80</v>
      </c>
      <c r="AV260" s="11" t="s">
        <v>80</v>
      </c>
      <c r="AW260" s="11" t="s">
        <v>31</v>
      </c>
      <c r="AX260" s="11" t="s">
        <v>70</v>
      </c>
      <c r="AY260" s="172" t="s">
        <v>120</v>
      </c>
    </row>
    <row r="261" spans="2:65" s="13" customFormat="1" ht="11.25">
      <c r="B261" s="194"/>
      <c r="C261" s="195"/>
      <c r="D261" s="164" t="s">
        <v>147</v>
      </c>
      <c r="E261" s="196" t="s">
        <v>17</v>
      </c>
      <c r="F261" s="197" t="s">
        <v>394</v>
      </c>
      <c r="G261" s="195"/>
      <c r="H261" s="196" t="s">
        <v>17</v>
      </c>
      <c r="I261" s="195"/>
      <c r="J261" s="195"/>
      <c r="K261" s="195"/>
      <c r="L261" s="198"/>
      <c r="M261" s="199"/>
      <c r="N261" s="200"/>
      <c r="O261" s="200"/>
      <c r="P261" s="200"/>
      <c r="Q261" s="200"/>
      <c r="R261" s="200"/>
      <c r="S261" s="200"/>
      <c r="T261" s="201"/>
      <c r="AT261" s="202" t="s">
        <v>147</v>
      </c>
      <c r="AU261" s="202" t="s">
        <v>80</v>
      </c>
      <c r="AV261" s="13" t="s">
        <v>78</v>
      </c>
      <c r="AW261" s="13" t="s">
        <v>31</v>
      </c>
      <c r="AX261" s="13" t="s">
        <v>70</v>
      </c>
      <c r="AY261" s="202" t="s">
        <v>120</v>
      </c>
    </row>
    <row r="262" spans="2:65" s="11" customFormat="1" ht="11.25">
      <c r="B262" s="162"/>
      <c r="C262" s="163"/>
      <c r="D262" s="164" t="s">
        <v>147</v>
      </c>
      <c r="E262" s="165" t="s">
        <v>17</v>
      </c>
      <c r="F262" s="166" t="s">
        <v>395</v>
      </c>
      <c r="G262" s="163"/>
      <c r="H262" s="167">
        <v>-36.9</v>
      </c>
      <c r="I262" s="163"/>
      <c r="J262" s="163"/>
      <c r="K262" s="163"/>
      <c r="L262" s="168"/>
      <c r="M262" s="169"/>
      <c r="N262" s="170"/>
      <c r="O262" s="170"/>
      <c r="P262" s="170"/>
      <c r="Q262" s="170"/>
      <c r="R262" s="170"/>
      <c r="S262" s="170"/>
      <c r="T262" s="171"/>
      <c r="AT262" s="172" t="s">
        <v>147</v>
      </c>
      <c r="AU262" s="172" t="s">
        <v>80</v>
      </c>
      <c r="AV262" s="11" t="s">
        <v>80</v>
      </c>
      <c r="AW262" s="11" t="s">
        <v>31</v>
      </c>
      <c r="AX262" s="11" t="s">
        <v>70</v>
      </c>
      <c r="AY262" s="172" t="s">
        <v>120</v>
      </c>
    </row>
    <row r="263" spans="2:65" s="12" customFormat="1" ht="11.25">
      <c r="B263" s="173"/>
      <c r="C263" s="174"/>
      <c r="D263" s="164" t="s">
        <v>147</v>
      </c>
      <c r="E263" s="175" t="s">
        <v>17</v>
      </c>
      <c r="F263" s="176" t="s">
        <v>149</v>
      </c>
      <c r="G263" s="174"/>
      <c r="H263" s="177">
        <v>-63.86</v>
      </c>
      <c r="I263" s="174"/>
      <c r="J263" s="174"/>
      <c r="K263" s="174"/>
      <c r="L263" s="178"/>
      <c r="M263" s="179"/>
      <c r="N263" s="180"/>
      <c r="O263" s="180"/>
      <c r="P263" s="180"/>
      <c r="Q263" s="180"/>
      <c r="R263" s="180"/>
      <c r="S263" s="180"/>
      <c r="T263" s="181"/>
      <c r="AT263" s="182" t="s">
        <v>147</v>
      </c>
      <c r="AU263" s="182" t="s">
        <v>80</v>
      </c>
      <c r="AV263" s="12" t="s">
        <v>125</v>
      </c>
      <c r="AW263" s="12" t="s">
        <v>31</v>
      </c>
      <c r="AX263" s="12" t="s">
        <v>78</v>
      </c>
      <c r="AY263" s="182" t="s">
        <v>120</v>
      </c>
    </row>
    <row r="264" spans="2:65" s="1" customFormat="1" ht="16.5" customHeight="1">
      <c r="B264" s="30"/>
      <c r="C264" s="150" t="s">
        <v>396</v>
      </c>
      <c r="D264" s="150" t="s">
        <v>121</v>
      </c>
      <c r="E264" s="151" t="s">
        <v>397</v>
      </c>
      <c r="F264" s="152" t="s">
        <v>398</v>
      </c>
      <c r="G264" s="153" t="s">
        <v>145</v>
      </c>
      <c r="H264" s="154">
        <v>-63.86</v>
      </c>
      <c r="I264" s="155">
        <v>25</v>
      </c>
      <c r="J264" s="155">
        <f>ROUND(I264*H264,2)</f>
        <v>-1596.5</v>
      </c>
      <c r="K264" s="152" t="s">
        <v>17</v>
      </c>
      <c r="L264" s="34"/>
      <c r="M264" s="56" t="s">
        <v>17</v>
      </c>
      <c r="N264" s="156" t="s">
        <v>41</v>
      </c>
      <c r="O264" s="157">
        <v>0</v>
      </c>
      <c r="P264" s="157">
        <f>O264*H264</f>
        <v>0</v>
      </c>
      <c r="Q264" s="157">
        <v>0</v>
      </c>
      <c r="R264" s="157">
        <f>Q264*H264</f>
        <v>0</v>
      </c>
      <c r="S264" s="157">
        <v>0</v>
      </c>
      <c r="T264" s="158">
        <f>S264*H264</f>
        <v>0</v>
      </c>
      <c r="AR264" s="16" t="s">
        <v>204</v>
      </c>
      <c r="AT264" s="16" t="s">
        <v>121</v>
      </c>
      <c r="AU264" s="16" t="s">
        <v>80</v>
      </c>
      <c r="AY264" s="16" t="s">
        <v>120</v>
      </c>
      <c r="BE264" s="159">
        <f>IF(N264="základní",J264,0)</f>
        <v>-1596.5</v>
      </c>
      <c r="BF264" s="159">
        <f>IF(N264="snížená",J264,0)</f>
        <v>0</v>
      </c>
      <c r="BG264" s="159">
        <f>IF(N264="zákl. přenesená",J264,0)</f>
        <v>0</v>
      </c>
      <c r="BH264" s="159">
        <f>IF(N264="sníž. přenesená",J264,0)</f>
        <v>0</v>
      </c>
      <c r="BI264" s="159">
        <f>IF(N264="nulová",J264,0)</f>
        <v>0</v>
      </c>
      <c r="BJ264" s="16" t="s">
        <v>78</v>
      </c>
      <c r="BK264" s="159">
        <f>ROUND(I264*H264,2)</f>
        <v>-1596.5</v>
      </c>
      <c r="BL264" s="16" t="s">
        <v>204</v>
      </c>
      <c r="BM264" s="16" t="s">
        <v>399</v>
      </c>
    </row>
    <row r="265" spans="2:65" s="11" customFormat="1" ht="11.25">
      <c r="B265" s="162"/>
      <c r="C265" s="163"/>
      <c r="D265" s="164" t="s">
        <v>147</v>
      </c>
      <c r="E265" s="165" t="s">
        <v>17</v>
      </c>
      <c r="F265" s="166" t="s">
        <v>400</v>
      </c>
      <c r="G265" s="163"/>
      <c r="H265" s="167">
        <v>-63.86</v>
      </c>
      <c r="I265" s="163"/>
      <c r="J265" s="163"/>
      <c r="K265" s="163"/>
      <c r="L265" s="168"/>
      <c r="M265" s="169"/>
      <c r="N265" s="170"/>
      <c r="O265" s="170"/>
      <c r="P265" s="170"/>
      <c r="Q265" s="170"/>
      <c r="R265" s="170"/>
      <c r="S265" s="170"/>
      <c r="T265" s="171"/>
      <c r="AT265" s="172" t="s">
        <v>147</v>
      </c>
      <c r="AU265" s="172" t="s">
        <v>80</v>
      </c>
      <c r="AV265" s="11" t="s">
        <v>80</v>
      </c>
      <c r="AW265" s="11" t="s">
        <v>31</v>
      </c>
      <c r="AX265" s="11" t="s">
        <v>70</v>
      </c>
      <c r="AY265" s="172" t="s">
        <v>120</v>
      </c>
    </row>
    <row r="266" spans="2:65" s="12" customFormat="1" ht="11.25">
      <c r="B266" s="173"/>
      <c r="C266" s="174"/>
      <c r="D266" s="164" t="s">
        <v>147</v>
      </c>
      <c r="E266" s="175" t="s">
        <v>17</v>
      </c>
      <c r="F266" s="176" t="s">
        <v>149</v>
      </c>
      <c r="G266" s="174"/>
      <c r="H266" s="177">
        <v>-63.86</v>
      </c>
      <c r="I266" s="174"/>
      <c r="J266" s="174"/>
      <c r="K266" s="174"/>
      <c r="L266" s="178"/>
      <c r="M266" s="179"/>
      <c r="N266" s="180"/>
      <c r="O266" s="180"/>
      <c r="P266" s="180"/>
      <c r="Q266" s="180"/>
      <c r="R266" s="180"/>
      <c r="S266" s="180"/>
      <c r="T266" s="181"/>
      <c r="AT266" s="182" t="s">
        <v>147</v>
      </c>
      <c r="AU266" s="182" t="s">
        <v>80</v>
      </c>
      <c r="AV266" s="12" t="s">
        <v>125</v>
      </c>
      <c r="AW266" s="12" t="s">
        <v>31</v>
      </c>
      <c r="AX266" s="12" t="s">
        <v>78</v>
      </c>
      <c r="AY266" s="182" t="s">
        <v>120</v>
      </c>
    </row>
    <row r="267" spans="2:65" s="1" customFormat="1" ht="16.5" customHeight="1">
      <c r="B267" s="30"/>
      <c r="C267" s="150" t="s">
        <v>401</v>
      </c>
      <c r="D267" s="150" t="s">
        <v>121</v>
      </c>
      <c r="E267" s="151" t="s">
        <v>402</v>
      </c>
      <c r="F267" s="152" t="s">
        <v>403</v>
      </c>
      <c r="G267" s="153" t="s">
        <v>145</v>
      </c>
      <c r="H267" s="154">
        <v>-63.86</v>
      </c>
      <c r="I267" s="155">
        <v>150</v>
      </c>
      <c r="J267" s="155">
        <f>ROUND(I267*H267,2)</f>
        <v>-9579</v>
      </c>
      <c r="K267" s="152" t="s">
        <v>17</v>
      </c>
      <c r="L267" s="34"/>
      <c r="M267" s="56" t="s">
        <v>17</v>
      </c>
      <c r="N267" s="156" t="s">
        <v>41</v>
      </c>
      <c r="O267" s="157">
        <v>0</v>
      </c>
      <c r="P267" s="157">
        <f>O267*H267</f>
        <v>0</v>
      </c>
      <c r="Q267" s="157">
        <v>0</v>
      </c>
      <c r="R267" s="157">
        <f>Q267*H267</f>
        <v>0</v>
      </c>
      <c r="S267" s="157">
        <v>0</v>
      </c>
      <c r="T267" s="158">
        <f>S267*H267</f>
        <v>0</v>
      </c>
      <c r="AR267" s="16" t="s">
        <v>204</v>
      </c>
      <c r="AT267" s="16" t="s">
        <v>121</v>
      </c>
      <c r="AU267" s="16" t="s">
        <v>80</v>
      </c>
      <c r="AY267" s="16" t="s">
        <v>120</v>
      </c>
      <c r="BE267" s="159">
        <f>IF(N267="základní",J267,0)</f>
        <v>-9579</v>
      </c>
      <c r="BF267" s="159">
        <f>IF(N267="snížená",J267,0)</f>
        <v>0</v>
      </c>
      <c r="BG267" s="159">
        <f>IF(N267="zákl. přenesená",J267,0)</f>
        <v>0</v>
      </c>
      <c r="BH267" s="159">
        <f>IF(N267="sníž. přenesená",J267,0)</f>
        <v>0</v>
      </c>
      <c r="BI267" s="159">
        <f>IF(N267="nulová",J267,0)</f>
        <v>0</v>
      </c>
      <c r="BJ267" s="16" t="s">
        <v>78</v>
      </c>
      <c r="BK267" s="159">
        <f>ROUND(I267*H267,2)</f>
        <v>-9579</v>
      </c>
      <c r="BL267" s="16" t="s">
        <v>204</v>
      </c>
      <c r="BM267" s="16" t="s">
        <v>404</v>
      </c>
    </row>
    <row r="268" spans="2:65" s="11" customFormat="1" ht="11.25">
      <c r="B268" s="162"/>
      <c r="C268" s="163"/>
      <c r="D268" s="164" t="s">
        <v>147</v>
      </c>
      <c r="E268" s="165" t="s">
        <v>17</v>
      </c>
      <c r="F268" s="166" t="s">
        <v>400</v>
      </c>
      <c r="G268" s="163"/>
      <c r="H268" s="167">
        <v>-63.86</v>
      </c>
      <c r="I268" s="163"/>
      <c r="J268" s="163"/>
      <c r="K268" s="163"/>
      <c r="L268" s="168"/>
      <c r="M268" s="169"/>
      <c r="N268" s="170"/>
      <c r="O268" s="170"/>
      <c r="P268" s="170"/>
      <c r="Q268" s="170"/>
      <c r="R268" s="170"/>
      <c r="S268" s="170"/>
      <c r="T268" s="171"/>
      <c r="AT268" s="172" t="s">
        <v>147</v>
      </c>
      <c r="AU268" s="172" t="s">
        <v>80</v>
      </c>
      <c r="AV268" s="11" t="s">
        <v>80</v>
      </c>
      <c r="AW268" s="11" t="s">
        <v>31</v>
      </c>
      <c r="AX268" s="11" t="s">
        <v>70</v>
      </c>
      <c r="AY268" s="172" t="s">
        <v>120</v>
      </c>
    </row>
    <row r="269" spans="2:65" s="12" customFormat="1" ht="11.25">
      <c r="B269" s="173"/>
      <c r="C269" s="174"/>
      <c r="D269" s="164" t="s">
        <v>147</v>
      </c>
      <c r="E269" s="175" t="s">
        <v>17</v>
      </c>
      <c r="F269" s="176" t="s">
        <v>149</v>
      </c>
      <c r="G269" s="174"/>
      <c r="H269" s="177">
        <v>-63.86</v>
      </c>
      <c r="I269" s="174"/>
      <c r="J269" s="174"/>
      <c r="K269" s="174"/>
      <c r="L269" s="178"/>
      <c r="M269" s="179"/>
      <c r="N269" s="180"/>
      <c r="O269" s="180"/>
      <c r="P269" s="180"/>
      <c r="Q269" s="180"/>
      <c r="R269" s="180"/>
      <c r="S269" s="180"/>
      <c r="T269" s="181"/>
      <c r="AT269" s="182" t="s">
        <v>147</v>
      </c>
      <c r="AU269" s="182" t="s">
        <v>80</v>
      </c>
      <c r="AV269" s="12" t="s">
        <v>125</v>
      </c>
      <c r="AW269" s="12" t="s">
        <v>31</v>
      </c>
      <c r="AX269" s="12" t="s">
        <v>78</v>
      </c>
      <c r="AY269" s="182" t="s">
        <v>120</v>
      </c>
    </row>
    <row r="270" spans="2:65" s="1" customFormat="1" ht="16.5" customHeight="1">
      <c r="B270" s="30"/>
      <c r="C270" s="150" t="s">
        <v>405</v>
      </c>
      <c r="D270" s="150" t="s">
        <v>121</v>
      </c>
      <c r="E270" s="151" t="s">
        <v>406</v>
      </c>
      <c r="F270" s="152" t="s">
        <v>407</v>
      </c>
      <c r="G270" s="153" t="s">
        <v>145</v>
      </c>
      <c r="H270" s="154">
        <v>-63.86</v>
      </c>
      <c r="I270" s="155">
        <v>125</v>
      </c>
      <c r="J270" s="155">
        <f>ROUND(I270*H270,2)</f>
        <v>-7982.5</v>
      </c>
      <c r="K270" s="152" t="s">
        <v>17</v>
      </c>
      <c r="L270" s="34"/>
      <c r="M270" s="56" t="s">
        <v>17</v>
      </c>
      <c r="N270" s="156" t="s">
        <v>41</v>
      </c>
      <c r="O270" s="157">
        <v>0</v>
      </c>
      <c r="P270" s="157">
        <f>O270*H270</f>
        <v>0</v>
      </c>
      <c r="Q270" s="157">
        <v>0</v>
      </c>
      <c r="R270" s="157">
        <f>Q270*H270</f>
        <v>0</v>
      </c>
      <c r="S270" s="157">
        <v>0</v>
      </c>
      <c r="T270" s="158">
        <f>S270*H270</f>
        <v>0</v>
      </c>
      <c r="AR270" s="16" t="s">
        <v>204</v>
      </c>
      <c r="AT270" s="16" t="s">
        <v>121</v>
      </c>
      <c r="AU270" s="16" t="s">
        <v>80</v>
      </c>
      <c r="AY270" s="16" t="s">
        <v>120</v>
      </c>
      <c r="BE270" s="159">
        <f>IF(N270="základní",J270,0)</f>
        <v>-7982.5</v>
      </c>
      <c r="BF270" s="159">
        <f>IF(N270="snížená",J270,0)</f>
        <v>0</v>
      </c>
      <c r="BG270" s="159">
        <f>IF(N270="zákl. přenesená",J270,0)</f>
        <v>0</v>
      </c>
      <c r="BH270" s="159">
        <f>IF(N270="sníž. přenesená",J270,0)</f>
        <v>0</v>
      </c>
      <c r="BI270" s="159">
        <f>IF(N270="nulová",J270,0)</f>
        <v>0</v>
      </c>
      <c r="BJ270" s="16" t="s">
        <v>78</v>
      </c>
      <c r="BK270" s="159">
        <f>ROUND(I270*H270,2)</f>
        <v>-7982.5</v>
      </c>
      <c r="BL270" s="16" t="s">
        <v>204</v>
      </c>
      <c r="BM270" s="16" t="s">
        <v>408</v>
      </c>
    </row>
    <row r="271" spans="2:65" s="11" customFormat="1" ht="11.25">
      <c r="B271" s="162"/>
      <c r="C271" s="163"/>
      <c r="D271" s="164" t="s">
        <v>147</v>
      </c>
      <c r="E271" s="165" t="s">
        <v>17</v>
      </c>
      <c r="F271" s="166" t="s">
        <v>400</v>
      </c>
      <c r="G271" s="163"/>
      <c r="H271" s="167">
        <v>-63.86</v>
      </c>
      <c r="I271" s="163"/>
      <c r="J271" s="163"/>
      <c r="K271" s="163"/>
      <c r="L271" s="168"/>
      <c r="M271" s="169"/>
      <c r="N271" s="170"/>
      <c r="O271" s="170"/>
      <c r="P271" s="170"/>
      <c r="Q271" s="170"/>
      <c r="R271" s="170"/>
      <c r="S271" s="170"/>
      <c r="T271" s="171"/>
      <c r="AT271" s="172" t="s">
        <v>147</v>
      </c>
      <c r="AU271" s="172" t="s">
        <v>80</v>
      </c>
      <c r="AV271" s="11" t="s">
        <v>80</v>
      </c>
      <c r="AW271" s="11" t="s">
        <v>31</v>
      </c>
      <c r="AX271" s="11" t="s">
        <v>70</v>
      </c>
      <c r="AY271" s="172" t="s">
        <v>120</v>
      </c>
    </row>
    <row r="272" spans="2:65" s="12" customFormat="1" ht="11.25">
      <c r="B272" s="173"/>
      <c r="C272" s="174"/>
      <c r="D272" s="164" t="s">
        <v>147</v>
      </c>
      <c r="E272" s="175" t="s">
        <v>17</v>
      </c>
      <c r="F272" s="176" t="s">
        <v>149</v>
      </c>
      <c r="G272" s="174"/>
      <c r="H272" s="177">
        <v>-63.86</v>
      </c>
      <c r="I272" s="174"/>
      <c r="J272" s="174"/>
      <c r="K272" s="174"/>
      <c r="L272" s="178"/>
      <c r="M272" s="179"/>
      <c r="N272" s="180"/>
      <c r="O272" s="180"/>
      <c r="P272" s="180"/>
      <c r="Q272" s="180"/>
      <c r="R272" s="180"/>
      <c r="S272" s="180"/>
      <c r="T272" s="181"/>
      <c r="AT272" s="182" t="s">
        <v>147</v>
      </c>
      <c r="AU272" s="182" t="s">
        <v>80</v>
      </c>
      <c r="AV272" s="12" t="s">
        <v>125</v>
      </c>
      <c r="AW272" s="12" t="s">
        <v>31</v>
      </c>
      <c r="AX272" s="12" t="s">
        <v>78</v>
      </c>
      <c r="AY272" s="182" t="s">
        <v>120</v>
      </c>
    </row>
    <row r="273" spans="2:65" s="1" customFormat="1" ht="16.5" customHeight="1">
      <c r="B273" s="30"/>
      <c r="C273" s="185" t="s">
        <v>409</v>
      </c>
      <c r="D273" s="185" t="s">
        <v>187</v>
      </c>
      <c r="E273" s="186" t="s">
        <v>410</v>
      </c>
      <c r="F273" s="187" t="s">
        <v>411</v>
      </c>
      <c r="G273" s="188" t="s">
        <v>145</v>
      </c>
      <c r="H273" s="189">
        <v>-70.245999999999995</v>
      </c>
      <c r="I273" s="190">
        <v>415</v>
      </c>
      <c r="J273" s="190">
        <f>ROUND(I273*H273,2)</f>
        <v>-29152.09</v>
      </c>
      <c r="K273" s="187" t="s">
        <v>17</v>
      </c>
      <c r="L273" s="191"/>
      <c r="M273" s="192" t="s">
        <v>17</v>
      </c>
      <c r="N273" s="193" t="s">
        <v>41</v>
      </c>
      <c r="O273" s="157">
        <v>0</v>
      </c>
      <c r="P273" s="157">
        <f>O273*H273</f>
        <v>0</v>
      </c>
      <c r="Q273" s="157">
        <v>0</v>
      </c>
      <c r="R273" s="157">
        <f>Q273*H273</f>
        <v>0</v>
      </c>
      <c r="S273" s="157">
        <v>0</v>
      </c>
      <c r="T273" s="158">
        <f>S273*H273</f>
        <v>0</v>
      </c>
      <c r="AR273" s="16" t="s">
        <v>209</v>
      </c>
      <c r="AT273" s="16" t="s">
        <v>187</v>
      </c>
      <c r="AU273" s="16" t="s">
        <v>80</v>
      </c>
      <c r="AY273" s="16" t="s">
        <v>120</v>
      </c>
      <c r="BE273" s="159">
        <f>IF(N273="základní",J273,0)</f>
        <v>-29152.09</v>
      </c>
      <c r="BF273" s="159">
        <f>IF(N273="snížená",J273,0)</f>
        <v>0</v>
      </c>
      <c r="BG273" s="159">
        <f>IF(N273="zákl. přenesená",J273,0)</f>
        <v>0</v>
      </c>
      <c r="BH273" s="159">
        <f>IF(N273="sníž. přenesená",J273,0)</f>
        <v>0</v>
      </c>
      <c r="BI273" s="159">
        <f>IF(N273="nulová",J273,0)</f>
        <v>0</v>
      </c>
      <c r="BJ273" s="16" t="s">
        <v>78</v>
      </c>
      <c r="BK273" s="159">
        <f>ROUND(I273*H273,2)</f>
        <v>-29152.09</v>
      </c>
      <c r="BL273" s="16" t="s">
        <v>204</v>
      </c>
      <c r="BM273" s="16" t="s">
        <v>412</v>
      </c>
    </row>
    <row r="274" spans="2:65" s="11" customFormat="1" ht="11.25">
      <c r="B274" s="162"/>
      <c r="C274" s="163"/>
      <c r="D274" s="164" t="s">
        <v>147</v>
      </c>
      <c r="E274" s="165" t="s">
        <v>17</v>
      </c>
      <c r="F274" s="166" t="s">
        <v>413</v>
      </c>
      <c r="G274" s="163"/>
      <c r="H274" s="167">
        <v>-70.245999999999995</v>
      </c>
      <c r="I274" s="163"/>
      <c r="J274" s="163"/>
      <c r="K274" s="163"/>
      <c r="L274" s="168"/>
      <c r="M274" s="169"/>
      <c r="N274" s="170"/>
      <c r="O274" s="170"/>
      <c r="P274" s="170"/>
      <c r="Q274" s="170"/>
      <c r="R274" s="170"/>
      <c r="S274" s="170"/>
      <c r="T274" s="171"/>
      <c r="AT274" s="172" t="s">
        <v>147</v>
      </c>
      <c r="AU274" s="172" t="s">
        <v>80</v>
      </c>
      <c r="AV274" s="11" t="s">
        <v>80</v>
      </c>
      <c r="AW274" s="11" t="s">
        <v>31</v>
      </c>
      <c r="AX274" s="11" t="s">
        <v>70</v>
      </c>
      <c r="AY274" s="172" t="s">
        <v>120</v>
      </c>
    </row>
    <row r="275" spans="2:65" s="12" customFormat="1" ht="11.25">
      <c r="B275" s="173"/>
      <c r="C275" s="174"/>
      <c r="D275" s="164" t="s">
        <v>147</v>
      </c>
      <c r="E275" s="175" t="s">
        <v>17</v>
      </c>
      <c r="F275" s="176" t="s">
        <v>149</v>
      </c>
      <c r="G275" s="174"/>
      <c r="H275" s="177">
        <v>-70.245999999999995</v>
      </c>
      <c r="I275" s="174"/>
      <c r="J275" s="174"/>
      <c r="K275" s="174"/>
      <c r="L275" s="178"/>
      <c r="M275" s="179"/>
      <c r="N275" s="180"/>
      <c r="O275" s="180"/>
      <c r="P275" s="180"/>
      <c r="Q275" s="180"/>
      <c r="R275" s="180"/>
      <c r="S275" s="180"/>
      <c r="T275" s="181"/>
      <c r="AT275" s="182" t="s">
        <v>147</v>
      </c>
      <c r="AU275" s="182" t="s">
        <v>80</v>
      </c>
      <c r="AV275" s="12" t="s">
        <v>125</v>
      </c>
      <c r="AW275" s="12" t="s">
        <v>31</v>
      </c>
      <c r="AX275" s="12" t="s">
        <v>78</v>
      </c>
      <c r="AY275" s="182" t="s">
        <v>120</v>
      </c>
    </row>
    <row r="276" spans="2:65" s="1" customFormat="1" ht="16.5" customHeight="1">
      <c r="B276" s="30"/>
      <c r="C276" s="185" t="s">
        <v>414</v>
      </c>
      <c r="D276" s="185" t="s">
        <v>187</v>
      </c>
      <c r="E276" s="186" t="s">
        <v>415</v>
      </c>
      <c r="F276" s="187" t="s">
        <v>416</v>
      </c>
      <c r="G276" s="188" t="s">
        <v>145</v>
      </c>
      <c r="H276" s="189">
        <v>-63.86</v>
      </c>
      <c r="I276" s="190">
        <v>35</v>
      </c>
      <c r="J276" s="190">
        <f>ROUND(I276*H276,2)</f>
        <v>-2235.1</v>
      </c>
      <c r="K276" s="187" t="s">
        <v>17</v>
      </c>
      <c r="L276" s="191"/>
      <c r="M276" s="192" t="s">
        <v>17</v>
      </c>
      <c r="N276" s="193" t="s">
        <v>41</v>
      </c>
      <c r="O276" s="157">
        <v>0</v>
      </c>
      <c r="P276" s="157">
        <f>O276*H276</f>
        <v>0</v>
      </c>
      <c r="Q276" s="157">
        <v>0</v>
      </c>
      <c r="R276" s="157">
        <f>Q276*H276</f>
        <v>0</v>
      </c>
      <c r="S276" s="157">
        <v>0</v>
      </c>
      <c r="T276" s="158">
        <f>S276*H276</f>
        <v>0</v>
      </c>
      <c r="AR276" s="16" t="s">
        <v>209</v>
      </c>
      <c r="AT276" s="16" t="s">
        <v>187</v>
      </c>
      <c r="AU276" s="16" t="s">
        <v>80</v>
      </c>
      <c r="AY276" s="16" t="s">
        <v>120</v>
      </c>
      <c r="BE276" s="159">
        <f>IF(N276="základní",J276,0)</f>
        <v>-2235.1</v>
      </c>
      <c r="BF276" s="159">
        <f>IF(N276="snížená",J276,0)</f>
        <v>0</v>
      </c>
      <c r="BG276" s="159">
        <f>IF(N276="zákl. přenesená",J276,0)</f>
        <v>0</v>
      </c>
      <c r="BH276" s="159">
        <f>IF(N276="sníž. přenesená",J276,0)</f>
        <v>0</v>
      </c>
      <c r="BI276" s="159">
        <f>IF(N276="nulová",J276,0)</f>
        <v>0</v>
      </c>
      <c r="BJ276" s="16" t="s">
        <v>78</v>
      </c>
      <c r="BK276" s="159">
        <f>ROUND(I276*H276,2)</f>
        <v>-2235.1</v>
      </c>
      <c r="BL276" s="16" t="s">
        <v>204</v>
      </c>
      <c r="BM276" s="16" t="s">
        <v>417</v>
      </c>
    </row>
    <row r="277" spans="2:65" s="11" customFormat="1" ht="11.25">
      <c r="B277" s="162"/>
      <c r="C277" s="163"/>
      <c r="D277" s="164" t="s">
        <v>147</v>
      </c>
      <c r="E277" s="165" t="s">
        <v>17</v>
      </c>
      <c r="F277" s="166" t="s">
        <v>400</v>
      </c>
      <c r="G277" s="163"/>
      <c r="H277" s="167">
        <v>-63.86</v>
      </c>
      <c r="I277" s="163"/>
      <c r="J277" s="163"/>
      <c r="K277" s="163"/>
      <c r="L277" s="168"/>
      <c r="M277" s="169"/>
      <c r="N277" s="170"/>
      <c r="O277" s="170"/>
      <c r="P277" s="170"/>
      <c r="Q277" s="170"/>
      <c r="R277" s="170"/>
      <c r="S277" s="170"/>
      <c r="T277" s="171"/>
      <c r="AT277" s="172" t="s">
        <v>147</v>
      </c>
      <c r="AU277" s="172" t="s">
        <v>80</v>
      </c>
      <c r="AV277" s="11" t="s">
        <v>80</v>
      </c>
      <c r="AW277" s="11" t="s">
        <v>31</v>
      </c>
      <c r="AX277" s="11" t="s">
        <v>70</v>
      </c>
      <c r="AY277" s="172" t="s">
        <v>120</v>
      </c>
    </row>
    <row r="278" spans="2:65" s="12" customFormat="1" ht="11.25">
      <c r="B278" s="173"/>
      <c r="C278" s="174"/>
      <c r="D278" s="164" t="s">
        <v>147</v>
      </c>
      <c r="E278" s="175" t="s">
        <v>17</v>
      </c>
      <c r="F278" s="176" t="s">
        <v>149</v>
      </c>
      <c r="G278" s="174"/>
      <c r="H278" s="177">
        <v>-63.86</v>
      </c>
      <c r="I278" s="174"/>
      <c r="J278" s="174"/>
      <c r="K278" s="174"/>
      <c r="L278" s="178"/>
      <c r="M278" s="179"/>
      <c r="N278" s="180"/>
      <c r="O278" s="180"/>
      <c r="P278" s="180"/>
      <c r="Q278" s="180"/>
      <c r="R278" s="180"/>
      <c r="S278" s="180"/>
      <c r="T278" s="181"/>
      <c r="AT278" s="182" t="s">
        <v>147</v>
      </c>
      <c r="AU278" s="182" t="s">
        <v>80</v>
      </c>
      <c r="AV278" s="12" t="s">
        <v>125</v>
      </c>
      <c r="AW278" s="12" t="s">
        <v>31</v>
      </c>
      <c r="AX278" s="12" t="s">
        <v>78</v>
      </c>
      <c r="AY278" s="182" t="s">
        <v>120</v>
      </c>
    </row>
    <row r="279" spans="2:65" s="1" customFormat="1" ht="16.5" customHeight="1">
      <c r="B279" s="30"/>
      <c r="C279" s="185" t="s">
        <v>418</v>
      </c>
      <c r="D279" s="185" t="s">
        <v>187</v>
      </c>
      <c r="E279" s="186" t="s">
        <v>419</v>
      </c>
      <c r="F279" s="187" t="s">
        <v>420</v>
      </c>
      <c r="G279" s="188" t="s">
        <v>145</v>
      </c>
      <c r="H279" s="189">
        <v>-63.86</v>
      </c>
      <c r="I279" s="190">
        <v>30</v>
      </c>
      <c r="J279" s="190">
        <f>ROUND(I279*H279,2)</f>
        <v>-1915.8</v>
      </c>
      <c r="K279" s="187" t="s">
        <v>17</v>
      </c>
      <c r="L279" s="191"/>
      <c r="M279" s="192" t="s">
        <v>17</v>
      </c>
      <c r="N279" s="193" t="s">
        <v>41</v>
      </c>
      <c r="O279" s="157">
        <v>0</v>
      </c>
      <c r="P279" s="157">
        <f>O279*H279</f>
        <v>0</v>
      </c>
      <c r="Q279" s="157">
        <v>0</v>
      </c>
      <c r="R279" s="157">
        <f>Q279*H279</f>
        <v>0</v>
      </c>
      <c r="S279" s="157">
        <v>0</v>
      </c>
      <c r="T279" s="158">
        <f>S279*H279</f>
        <v>0</v>
      </c>
      <c r="AR279" s="16" t="s">
        <v>209</v>
      </c>
      <c r="AT279" s="16" t="s">
        <v>187</v>
      </c>
      <c r="AU279" s="16" t="s">
        <v>80</v>
      </c>
      <c r="AY279" s="16" t="s">
        <v>120</v>
      </c>
      <c r="BE279" s="159">
        <f>IF(N279="základní",J279,0)</f>
        <v>-1915.8</v>
      </c>
      <c r="BF279" s="159">
        <f>IF(N279="snížená",J279,0)</f>
        <v>0</v>
      </c>
      <c r="BG279" s="159">
        <f>IF(N279="zákl. přenesená",J279,0)</f>
        <v>0</v>
      </c>
      <c r="BH279" s="159">
        <f>IF(N279="sníž. přenesená",J279,0)</f>
        <v>0</v>
      </c>
      <c r="BI279" s="159">
        <f>IF(N279="nulová",J279,0)</f>
        <v>0</v>
      </c>
      <c r="BJ279" s="16" t="s">
        <v>78</v>
      </c>
      <c r="BK279" s="159">
        <f>ROUND(I279*H279,2)</f>
        <v>-1915.8</v>
      </c>
      <c r="BL279" s="16" t="s">
        <v>204</v>
      </c>
      <c r="BM279" s="16" t="s">
        <v>421</v>
      </c>
    </row>
    <row r="280" spans="2:65" s="11" customFormat="1" ht="11.25">
      <c r="B280" s="162"/>
      <c r="C280" s="163"/>
      <c r="D280" s="164" t="s">
        <v>147</v>
      </c>
      <c r="E280" s="165" t="s">
        <v>17</v>
      </c>
      <c r="F280" s="166" t="s">
        <v>400</v>
      </c>
      <c r="G280" s="163"/>
      <c r="H280" s="167">
        <v>-63.86</v>
      </c>
      <c r="I280" s="163"/>
      <c r="J280" s="163"/>
      <c r="K280" s="163"/>
      <c r="L280" s="168"/>
      <c r="M280" s="169"/>
      <c r="N280" s="170"/>
      <c r="O280" s="170"/>
      <c r="P280" s="170"/>
      <c r="Q280" s="170"/>
      <c r="R280" s="170"/>
      <c r="S280" s="170"/>
      <c r="T280" s="171"/>
      <c r="AT280" s="172" t="s">
        <v>147</v>
      </c>
      <c r="AU280" s="172" t="s">
        <v>80</v>
      </c>
      <c r="AV280" s="11" t="s">
        <v>80</v>
      </c>
      <c r="AW280" s="11" t="s">
        <v>31</v>
      </c>
      <c r="AX280" s="11" t="s">
        <v>70</v>
      </c>
      <c r="AY280" s="172" t="s">
        <v>120</v>
      </c>
    </row>
    <row r="281" spans="2:65" s="12" customFormat="1" ht="11.25">
      <c r="B281" s="173"/>
      <c r="C281" s="174"/>
      <c r="D281" s="164" t="s">
        <v>147</v>
      </c>
      <c r="E281" s="175" t="s">
        <v>17</v>
      </c>
      <c r="F281" s="176" t="s">
        <v>149</v>
      </c>
      <c r="G281" s="174"/>
      <c r="H281" s="177">
        <v>-63.86</v>
      </c>
      <c r="I281" s="174"/>
      <c r="J281" s="174"/>
      <c r="K281" s="174"/>
      <c r="L281" s="178"/>
      <c r="M281" s="179"/>
      <c r="N281" s="180"/>
      <c r="O281" s="180"/>
      <c r="P281" s="180"/>
      <c r="Q281" s="180"/>
      <c r="R281" s="180"/>
      <c r="S281" s="180"/>
      <c r="T281" s="181"/>
      <c r="AT281" s="182" t="s">
        <v>147</v>
      </c>
      <c r="AU281" s="182" t="s">
        <v>80</v>
      </c>
      <c r="AV281" s="12" t="s">
        <v>125</v>
      </c>
      <c r="AW281" s="12" t="s">
        <v>31</v>
      </c>
      <c r="AX281" s="12" t="s">
        <v>78</v>
      </c>
      <c r="AY281" s="182" t="s">
        <v>120</v>
      </c>
    </row>
    <row r="282" spans="2:65" s="1" customFormat="1" ht="22.5" customHeight="1">
      <c r="B282" s="30"/>
      <c r="C282" s="150" t="s">
        <v>422</v>
      </c>
      <c r="D282" s="150" t="s">
        <v>121</v>
      </c>
      <c r="E282" s="151" t="s">
        <v>423</v>
      </c>
      <c r="F282" s="152" t="s">
        <v>424</v>
      </c>
      <c r="G282" s="153" t="s">
        <v>136</v>
      </c>
      <c r="H282" s="154">
        <v>-530.99599999999998</v>
      </c>
      <c r="I282" s="155">
        <v>1</v>
      </c>
      <c r="J282" s="155">
        <f>ROUND(I282*H282,2)</f>
        <v>-531</v>
      </c>
      <c r="K282" s="152" t="s">
        <v>17</v>
      </c>
      <c r="L282" s="34"/>
      <c r="M282" s="203" t="s">
        <v>17</v>
      </c>
      <c r="N282" s="204" t="s">
        <v>41</v>
      </c>
      <c r="O282" s="205">
        <v>0</v>
      </c>
      <c r="P282" s="205">
        <f>O282*H282</f>
        <v>0</v>
      </c>
      <c r="Q282" s="205">
        <v>0</v>
      </c>
      <c r="R282" s="205">
        <f>Q282*H282</f>
        <v>0</v>
      </c>
      <c r="S282" s="205">
        <v>0</v>
      </c>
      <c r="T282" s="206">
        <f>S282*H282</f>
        <v>0</v>
      </c>
      <c r="AR282" s="16" t="s">
        <v>204</v>
      </c>
      <c r="AT282" s="16" t="s">
        <v>121</v>
      </c>
      <c r="AU282" s="16" t="s">
        <v>80</v>
      </c>
      <c r="AY282" s="16" t="s">
        <v>120</v>
      </c>
      <c r="BE282" s="159">
        <f>IF(N282="základní",J282,0)</f>
        <v>-531</v>
      </c>
      <c r="BF282" s="159">
        <f>IF(N282="snížená",J282,0)</f>
        <v>0</v>
      </c>
      <c r="BG282" s="159">
        <f>IF(N282="zákl. přenesená",J282,0)</f>
        <v>0</v>
      </c>
      <c r="BH282" s="159">
        <f>IF(N282="sníž. přenesená",J282,0)</f>
        <v>0</v>
      </c>
      <c r="BI282" s="159">
        <f>IF(N282="nulová",J282,0)</f>
        <v>0</v>
      </c>
      <c r="BJ282" s="16" t="s">
        <v>78</v>
      </c>
      <c r="BK282" s="159">
        <f>ROUND(I282*H282,2)</f>
        <v>-531</v>
      </c>
      <c r="BL282" s="16" t="s">
        <v>204</v>
      </c>
      <c r="BM282" s="16" t="s">
        <v>425</v>
      </c>
    </row>
    <row r="283" spans="2:65" s="1" customFormat="1" ht="6.95" customHeight="1">
      <c r="B283" s="42"/>
      <c r="C283" s="43"/>
      <c r="D283" s="43"/>
      <c r="E283" s="43"/>
      <c r="F283" s="43"/>
      <c r="G283" s="43"/>
      <c r="H283" s="43"/>
      <c r="I283" s="43"/>
      <c r="J283" s="43"/>
      <c r="K283" s="43"/>
      <c r="L283" s="34"/>
    </row>
  </sheetData>
  <sheetProtection algorithmName="SHA-512" hashValue="r67BSCortye87vEzpfPxrx80FQsI3NB0dS4J+Z7XKhY2Yn8oFV5xJCb9UB8qHJiYB4Gul9jaD3WFP/DRIAzVVA==" saltValue="U9FflCO6MBPK2wPiHfZDoAMUPcQOu+xsIWpS1hF/7mdeSKsiR2wR1HI5L8QVrwEEorZTy5FpmUtYroT6EZWfRA==" spinCount="100000" sheet="1" objects="1" scenarios="1" formatColumns="0" formatRows="0" autoFilter="0"/>
  <autoFilter ref="C96:K282" xr:uid="{00000000-0009-0000-0000-000001000000}"/>
  <mergeCells count="8">
    <mergeCell ref="E87:H87"/>
    <mergeCell ref="E89:H89"/>
    <mergeCell ref="L2:V2"/>
    <mergeCell ref="E7:H7"/>
    <mergeCell ref="E9:H9"/>
    <mergeCell ref="E27:H27"/>
    <mergeCell ref="E48:H48"/>
    <mergeCell ref="E50:H50"/>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Normal="100" workbookViewId="0"/>
  </sheetViews>
  <sheetFormatPr defaultRowHeight="11.25"/>
  <cols>
    <col min="1" max="1" width="8.33203125" style="207" customWidth="1"/>
    <col min="2" max="2" width="1.6640625" style="207" customWidth="1"/>
    <col min="3" max="4" width="5" style="207" customWidth="1"/>
    <col min="5" max="5" width="11.6640625" style="207" customWidth="1"/>
    <col min="6" max="6" width="9.1640625" style="207" customWidth="1"/>
    <col min="7" max="7" width="5" style="207" customWidth="1"/>
    <col min="8" max="8" width="77.83203125" style="207" customWidth="1"/>
    <col min="9" max="10" width="20" style="207" customWidth="1"/>
    <col min="11" max="11" width="1.6640625" style="207" customWidth="1"/>
  </cols>
  <sheetData>
    <row r="1" spans="2:11" ht="37.5" customHeight="1"/>
    <row r="2" spans="2:11" ht="7.5" customHeight="1">
      <c r="B2" s="208"/>
      <c r="C2" s="209"/>
      <c r="D2" s="209"/>
      <c r="E2" s="209"/>
      <c r="F2" s="209"/>
      <c r="G2" s="209"/>
      <c r="H2" s="209"/>
      <c r="I2" s="209"/>
      <c r="J2" s="209"/>
      <c r="K2" s="210"/>
    </row>
    <row r="3" spans="2:11" s="14" customFormat="1" ht="45" customHeight="1">
      <c r="B3" s="211"/>
      <c r="C3" s="330" t="s">
        <v>426</v>
      </c>
      <c r="D3" s="330"/>
      <c r="E3" s="330"/>
      <c r="F3" s="330"/>
      <c r="G3" s="330"/>
      <c r="H3" s="330"/>
      <c r="I3" s="330"/>
      <c r="J3" s="330"/>
      <c r="K3" s="212"/>
    </row>
    <row r="4" spans="2:11" ht="25.5" customHeight="1">
      <c r="B4" s="213"/>
      <c r="C4" s="333" t="s">
        <v>427</v>
      </c>
      <c r="D4" s="333"/>
      <c r="E4" s="333"/>
      <c r="F4" s="333"/>
      <c r="G4" s="333"/>
      <c r="H4" s="333"/>
      <c r="I4" s="333"/>
      <c r="J4" s="333"/>
      <c r="K4" s="214"/>
    </row>
    <row r="5" spans="2:11" ht="5.25" customHeight="1">
      <c r="B5" s="213"/>
      <c r="C5" s="215"/>
      <c r="D5" s="215"/>
      <c r="E5" s="215"/>
      <c r="F5" s="215"/>
      <c r="G5" s="215"/>
      <c r="H5" s="215"/>
      <c r="I5" s="215"/>
      <c r="J5" s="215"/>
      <c r="K5" s="214"/>
    </row>
    <row r="6" spans="2:11" ht="15" customHeight="1">
      <c r="B6" s="213"/>
      <c r="C6" s="331" t="s">
        <v>428</v>
      </c>
      <c r="D6" s="331"/>
      <c r="E6" s="331"/>
      <c r="F6" s="331"/>
      <c r="G6" s="331"/>
      <c r="H6" s="331"/>
      <c r="I6" s="331"/>
      <c r="J6" s="331"/>
      <c r="K6" s="214"/>
    </row>
    <row r="7" spans="2:11" ht="15" customHeight="1">
      <c r="B7" s="217"/>
      <c r="C7" s="331" t="s">
        <v>429</v>
      </c>
      <c r="D7" s="331"/>
      <c r="E7" s="331"/>
      <c r="F7" s="331"/>
      <c r="G7" s="331"/>
      <c r="H7" s="331"/>
      <c r="I7" s="331"/>
      <c r="J7" s="331"/>
      <c r="K7" s="214"/>
    </row>
    <row r="8" spans="2:11" ht="12.75" customHeight="1">
      <c r="B8" s="217"/>
      <c r="C8" s="216"/>
      <c r="D8" s="216"/>
      <c r="E8" s="216"/>
      <c r="F8" s="216"/>
      <c r="G8" s="216"/>
      <c r="H8" s="216"/>
      <c r="I8" s="216"/>
      <c r="J8" s="216"/>
      <c r="K8" s="214"/>
    </row>
    <row r="9" spans="2:11" ht="15" customHeight="1">
      <c r="B9" s="217"/>
      <c r="C9" s="331" t="s">
        <v>430</v>
      </c>
      <c r="D9" s="331"/>
      <c r="E9" s="331"/>
      <c r="F9" s="331"/>
      <c r="G9" s="331"/>
      <c r="H9" s="331"/>
      <c r="I9" s="331"/>
      <c r="J9" s="331"/>
      <c r="K9" s="214"/>
    </row>
    <row r="10" spans="2:11" ht="15" customHeight="1">
      <c r="B10" s="217"/>
      <c r="C10" s="216"/>
      <c r="D10" s="331" t="s">
        <v>431</v>
      </c>
      <c r="E10" s="331"/>
      <c r="F10" s="331"/>
      <c r="G10" s="331"/>
      <c r="H10" s="331"/>
      <c r="I10" s="331"/>
      <c r="J10" s="331"/>
      <c r="K10" s="214"/>
    </row>
    <row r="11" spans="2:11" ht="15" customHeight="1">
      <c r="B11" s="217"/>
      <c r="C11" s="218"/>
      <c r="D11" s="331" t="s">
        <v>432</v>
      </c>
      <c r="E11" s="331"/>
      <c r="F11" s="331"/>
      <c r="G11" s="331"/>
      <c r="H11" s="331"/>
      <c r="I11" s="331"/>
      <c r="J11" s="331"/>
      <c r="K11" s="214"/>
    </row>
    <row r="12" spans="2:11" ht="15" customHeight="1">
      <c r="B12" s="217"/>
      <c r="C12" s="218"/>
      <c r="D12" s="216"/>
      <c r="E12" s="216"/>
      <c r="F12" s="216"/>
      <c r="G12" s="216"/>
      <c r="H12" s="216"/>
      <c r="I12" s="216"/>
      <c r="J12" s="216"/>
      <c r="K12" s="214"/>
    </row>
    <row r="13" spans="2:11" ht="15" customHeight="1">
      <c r="B13" s="217"/>
      <c r="C13" s="218"/>
      <c r="D13" s="219" t="s">
        <v>433</v>
      </c>
      <c r="E13" s="216"/>
      <c r="F13" s="216"/>
      <c r="G13" s="216"/>
      <c r="H13" s="216"/>
      <c r="I13" s="216"/>
      <c r="J13" s="216"/>
      <c r="K13" s="214"/>
    </row>
    <row r="14" spans="2:11" ht="12.75" customHeight="1">
      <c r="B14" s="217"/>
      <c r="C14" s="218"/>
      <c r="D14" s="218"/>
      <c r="E14" s="218"/>
      <c r="F14" s="218"/>
      <c r="G14" s="218"/>
      <c r="H14" s="218"/>
      <c r="I14" s="218"/>
      <c r="J14" s="218"/>
      <c r="K14" s="214"/>
    </row>
    <row r="15" spans="2:11" ht="15" customHeight="1">
      <c r="B15" s="217"/>
      <c r="C15" s="218"/>
      <c r="D15" s="331" t="s">
        <v>434</v>
      </c>
      <c r="E15" s="331"/>
      <c r="F15" s="331"/>
      <c r="G15" s="331"/>
      <c r="H15" s="331"/>
      <c r="I15" s="331"/>
      <c r="J15" s="331"/>
      <c r="K15" s="214"/>
    </row>
    <row r="16" spans="2:11" ht="15" customHeight="1">
      <c r="B16" s="217"/>
      <c r="C16" s="218"/>
      <c r="D16" s="331" t="s">
        <v>435</v>
      </c>
      <c r="E16" s="331"/>
      <c r="F16" s="331"/>
      <c r="G16" s="331"/>
      <c r="H16" s="331"/>
      <c r="I16" s="331"/>
      <c r="J16" s="331"/>
      <c r="K16" s="214"/>
    </row>
    <row r="17" spans="2:11" ht="15" customHeight="1">
      <c r="B17" s="217"/>
      <c r="C17" s="218"/>
      <c r="D17" s="331" t="s">
        <v>436</v>
      </c>
      <c r="E17" s="331"/>
      <c r="F17" s="331"/>
      <c r="G17" s="331"/>
      <c r="H17" s="331"/>
      <c r="I17" s="331"/>
      <c r="J17" s="331"/>
      <c r="K17" s="214"/>
    </row>
    <row r="18" spans="2:11" ht="15" customHeight="1">
      <c r="B18" s="217"/>
      <c r="C18" s="218"/>
      <c r="D18" s="218"/>
      <c r="E18" s="220" t="s">
        <v>77</v>
      </c>
      <c r="F18" s="331" t="s">
        <v>437</v>
      </c>
      <c r="G18" s="331"/>
      <c r="H18" s="331"/>
      <c r="I18" s="331"/>
      <c r="J18" s="331"/>
      <c r="K18" s="214"/>
    </row>
    <row r="19" spans="2:11" ht="15" customHeight="1">
      <c r="B19" s="217"/>
      <c r="C19" s="218"/>
      <c r="D19" s="218"/>
      <c r="E19" s="220" t="s">
        <v>438</v>
      </c>
      <c r="F19" s="331" t="s">
        <v>439</v>
      </c>
      <c r="G19" s="331"/>
      <c r="H19" s="331"/>
      <c r="I19" s="331"/>
      <c r="J19" s="331"/>
      <c r="K19" s="214"/>
    </row>
    <row r="20" spans="2:11" ht="15" customHeight="1">
      <c r="B20" s="217"/>
      <c r="C20" s="218"/>
      <c r="D20" s="218"/>
      <c r="E20" s="220" t="s">
        <v>440</v>
      </c>
      <c r="F20" s="331" t="s">
        <v>441</v>
      </c>
      <c r="G20" s="331"/>
      <c r="H20" s="331"/>
      <c r="I20" s="331"/>
      <c r="J20" s="331"/>
      <c r="K20" s="214"/>
    </row>
    <row r="21" spans="2:11" ht="15" customHeight="1">
      <c r="B21" s="217"/>
      <c r="C21" s="218"/>
      <c r="D21" s="218"/>
      <c r="E21" s="220" t="s">
        <v>442</v>
      </c>
      <c r="F21" s="331" t="s">
        <v>443</v>
      </c>
      <c r="G21" s="331"/>
      <c r="H21" s="331"/>
      <c r="I21" s="331"/>
      <c r="J21" s="331"/>
      <c r="K21" s="214"/>
    </row>
    <row r="22" spans="2:11" ht="15" customHeight="1">
      <c r="B22" s="217"/>
      <c r="C22" s="218"/>
      <c r="D22" s="218"/>
      <c r="E22" s="220" t="s">
        <v>444</v>
      </c>
      <c r="F22" s="331" t="s">
        <v>445</v>
      </c>
      <c r="G22" s="331"/>
      <c r="H22" s="331"/>
      <c r="I22" s="331"/>
      <c r="J22" s="331"/>
      <c r="K22" s="214"/>
    </row>
    <row r="23" spans="2:11" ht="15" customHeight="1">
      <c r="B23" s="217"/>
      <c r="C23" s="218"/>
      <c r="D23" s="218"/>
      <c r="E23" s="220" t="s">
        <v>446</v>
      </c>
      <c r="F23" s="331" t="s">
        <v>447</v>
      </c>
      <c r="G23" s="331"/>
      <c r="H23" s="331"/>
      <c r="I23" s="331"/>
      <c r="J23" s="331"/>
      <c r="K23" s="214"/>
    </row>
    <row r="24" spans="2:11" ht="12.75" customHeight="1">
      <c r="B24" s="217"/>
      <c r="C24" s="218"/>
      <c r="D24" s="218"/>
      <c r="E24" s="218"/>
      <c r="F24" s="218"/>
      <c r="G24" s="218"/>
      <c r="H24" s="218"/>
      <c r="I24" s="218"/>
      <c r="J24" s="218"/>
      <c r="K24" s="214"/>
    </row>
    <row r="25" spans="2:11" ht="15" customHeight="1">
      <c r="B25" s="217"/>
      <c r="C25" s="331" t="s">
        <v>448</v>
      </c>
      <c r="D25" s="331"/>
      <c r="E25" s="331"/>
      <c r="F25" s="331"/>
      <c r="G25" s="331"/>
      <c r="H25" s="331"/>
      <c r="I25" s="331"/>
      <c r="J25" s="331"/>
      <c r="K25" s="214"/>
    </row>
    <row r="26" spans="2:11" ht="15" customHeight="1">
      <c r="B26" s="217"/>
      <c r="C26" s="331" t="s">
        <v>449</v>
      </c>
      <c r="D26" s="331"/>
      <c r="E26" s="331"/>
      <c r="F26" s="331"/>
      <c r="G26" s="331"/>
      <c r="H26" s="331"/>
      <c r="I26" s="331"/>
      <c r="J26" s="331"/>
      <c r="K26" s="214"/>
    </row>
    <row r="27" spans="2:11" ht="15" customHeight="1">
      <c r="B27" s="217"/>
      <c r="C27" s="216"/>
      <c r="D27" s="331" t="s">
        <v>450</v>
      </c>
      <c r="E27" s="331"/>
      <c r="F27" s="331"/>
      <c r="G27" s="331"/>
      <c r="H27" s="331"/>
      <c r="I27" s="331"/>
      <c r="J27" s="331"/>
      <c r="K27" s="214"/>
    </row>
    <row r="28" spans="2:11" ht="15" customHeight="1">
      <c r="B28" s="217"/>
      <c r="C28" s="218"/>
      <c r="D28" s="331" t="s">
        <v>451</v>
      </c>
      <c r="E28" s="331"/>
      <c r="F28" s="331"/>
      <c r="G28" s="331"/>
      <c r="H28" s="331"/>
      <c r="I28" s="331"/>
      <c r="J28" s="331"/>
      <c r="K28" s="214"/>
    </row>
    <row r="29" spans="2:11" ht="12.75" customHeight="1">
      <c r="B29" s="217"/>
      <c r="C29" s="218"/>
      <c r="D29" s="218"/>
      <c r="E29" s="218"/>
      <c r="F29" s="218"/>
      <c r="G29" s="218"/>
      <c r="H29" s="218"/>
      <c r="I29" s="218"/>
      <c r="J29" s="218"/>
      <c r="K29" s="214"/>
    </row>
    <row r="30" spans="2:11" ht="15" customHeight="1">
      <c r="B30" s="217"/>
      <c r="C30" s="218"/>
      <c r="D30" s="331" t="s">
        <v>452</v>
      </c>
      <c r="E30" s="331"/>
      <c r="F30" s="331"/>
      <c r="G30" s="331"/>
      <c r="H30" s="331"/>
      <c r="I30" s="331"/>
      <c r="J30" s="331"/>
      <c r="K30" s="214"/>
    </row>
    <row r="31" spans="2:11" ht="15" customHeight="1">
      <c r="B31" s="217"/>
      <c r="C31" s="218"/>
      <c r="D31" s="331" t="s">
        <v>453</v>
      </c>
      <c r="E31" s="331"/>
      <c r="F31" s="331"/>
      <c r="G31" s="331"/>
      <c r="H31" s="331"/>
      <c r="I31" s="331"/>
      <c r="J31" s="331"/>
      <c r="K31" s="214"/>
    </row>
    <row r="32" spans="2:11" ht="12.75" customHeight="1">
      <c r="B32" s="217"/>
      <c r="C32" s="218"/>
      <c r="D32" s="218"/>
      <c r="E32" s="218"/>
      <c r="F32" s="218"/>
      <c r="G32" s="218"/>
      <c r="H32" s="218"/>
      <c r="I32" s="218"/>
      <c r="J32" s="218"/>
      <c r="K32" s="214"/>
    </row>
    <row r="33" spans="2:11" ht="15" customHeight="1">
      <c r="B33" s="217"/>
      <c r="C33" s="218"/>
      <c r="D33" s="331" t="s">
        <v>454</v>
      </c>
      <c r="E33" s="331"/>
      <c r="F33" s="331"/>
      <c r="G33" s="331"/>
      <c r="H33" s="331"/>
      <c r="I33" s="331"/>
      <c r="J33" s="331"/>
      <c r="K33" s="214"/>
    </row>
    <row r="34" spans="2:11" ht="15" customHeight="1">
      <c r="B34" s="217"/>
      <c r="C34" s="218"/>
      <c r="D34" s="331" t="s">
        <v>455</v>
      </c>
      <c r="E34" s="331"/>
      <c r="F34" s="331"/>
      <c r="G34" s="331"/>
      <c r="H34" s="331"/>
      <c r="I34" s="331"/>
      <c r="J34" s="331"/>
      <c r="K34" s="214"/>
    </row>
    <row r="35" spans="2:11" ht="15" customHeight="1">
      <c r="B35" s="217"/>
      <c r="C35" s="218"/>
      <c r="D35" s="331" t="s">
        <v>456</v>
      </c>
      <c r="E35" s="331"/>
      <c r="F35" s="331"/>
      <c r="G35" s="331"/>
      <c r="H35" s="331"/>
      <c r="I35" s="331"/>
      <c r="J35" s="331"/>
      <c r="K35" s="214"/>
    </row>
    <row r="36" spans="2:11" ht="15" customHeight="1">
      <c r="B36" s="217"/>
      <c r="C36" s="218"/>
      <c r="D36" s="216"/>
      <c r="E36" s="219" t="s">
        <v>106</v>
      </c>
      <c r="F36" s="216"/>
      <c r="G36" s="331" t="s">
        <v>457</v>
      </c>
      <c r="H36" s="331"/>
      <c r="I36" s="331"/>
      <c r="J36" s="331"/>
      <c r="K36" s="214"/>
    </row>
    <row r="37" spans="2:11" ht="30.75" customHeight="1">
      <c r="B37" s="217"/>
      <c r="C37" s="218"/>
      <c r="D37" s="216"/>
      <c r="E37" s="219" t="s">
        <v>458</v>
      </c>
      <c r="F37" s="216"/>
      <c r="G37" s="331" t="s">
        <v>459</v>
      </c>
      <c r="H37" s="331"/>
      <c r="I37" s="331"/>
      <c r="J37" s="331"/>
      <c r="K37" s="214"/>
    </row>
    <row r="38" spans="2:11" ht="15" customHeight="1">
      <c r="B38" s="217"/>
      <c r="C38" s="218"/>
      <c r="D38" s="216"/>
      <c r="E38" s="219" t="s">
        <v>51</v>
      </c>
      <c r="F38" s="216"/>
      <c r="G38" s="331" t="s">
        <v>460</v>
      </c>
      <c r="H38" s="331"/>
      <c r="I38" s="331"/>
      <c r="J38" s="331"/>
      <c r="K38" s="214"/>
    </row>
    <row r="39" spans="2:11" ht="15" customHeight="1">
      <c r="B39" s="217"/>
      <c r="C39" s="218"/>
      <c r="D39" s="216"/>
      <c r="E39" s="219" t="s">
        <v>52</v>
      </c>
      <c r="F39" s="216"/>
      <c r="G39" s="331" t="s">
        <v>461</v>
      </c>
      <c r="H39" s="331"/>
      <c r="I39" s="331"/>
      <c r="J39" s="331"/>
      <c r="K39" s="214"/>
    </row>
    <row r="40" spans="2:11" ht="15" customHeight="1">
      <c r="B40" s="217"/>
      <c r="C40" s="218"/>
      <c r="D40" s="216"/>
      <c r="E40" s="219" t="s">
        <v>107</v>
      </c>
      <c r="F40" s="216"/>
      <c r="G40" s="331" t="s">
        <v>462</v>
      </c>
      <c r="H40" s="331"/>
      <c r="I40" s="331"/>
      <c r="J40" s="331"/>
      <c r="K40" s="214"/>
    </row>
    <row r="41" spans="2:11" ht="15" customHeight="1">
      <c r="B41" s="217"/>
      <c r="C41" s="218"/>
      <c r="D41" s="216"/>
      <c r="E41" s="219" t="s">
        <v>108</v>
      </c>
      <c r="F41" s="216"/>
      <c r="G41" s="331" t="s">
        <v>463</v>
      </c>
      <c r="H41" s="331"/>
      <c r="I41" s="331"/>
      <c r="J41" s="331"/>
      <c r="K41" s="214"/>
    </row>
    <row r="42" spans="2:11" ht="15" customHeight="1">
      <c r="B42" s="217"/>
      <c r="C42" s="218"/>
      <c r="D42" s="216"/>
      <c r="E42" s="219" t="s">
        <v>464</v>
      </c>
      <c r="F42" s="216"/>
      <c r="G42" s="331" t="s">
        <v>465</v>
      </c>
      <c r="H42" s="331"/>
      <c r="I42" s="331"/>
      <c r="J42" s="331"/>
      <c r="K42" s="214"/>
    </row>
    <row r="43" spans="2:11" ht="15" customHeight="1">
      <c r="B43" s="217"/>
      <c r="C43" s="218"/>
      <c r="D43" s="216"/>
      <c r="E43" s="219"/>
      <c r="F43" s="216"/>
      <c r="G43" s="331" t="s">
        <v>466</v>
      </c>
      <c r="H43" s="331"/>
      <c r="I43" s="331"/>
      <c r="J43" s="331"/>
      <c r="K43" s="214"/>
    </row>
    <row r="44" spans="2:11" ht="15" customHeight="1">
      <c r="B44" s="217"/>
      <c r="C44" s="218"/>
      <c r="D44" s="216"/>
      <c r="E44" s="219" t="s">
        <v>467</v>
      </c>
      <c r="F44" s="216"/>
      <c r="G44" s="331" t="s">
        <v>468</v>
      </c>
      <c r="H44" s="331"/>
      <c r="I44" s="331"/>
      <c r="J44" s="331"/>
      <c r="K44" s="214"/>
    </row>
    <row r="45" spans="2:11" ht="15" customHeight="1">
      <c r="B45" s="217"/>
      <c r="C45" s="218"/>
      <c r="D45" s="216"/>
      <c r="E45" s="219" t="s">
        <v>110</v>
      </c>
      <c r="F45" s="216"/>
      <c r="G45" s="331" t="s">
        <v>469</v>
      </c>
      <c r="H45" s="331"/>
      <c r="I45" s="331"/>
      <c r="J45" s="331"/>
      <c r="K45" s="214"/>
    </row>
    <row r="46" spans="2:11" ht="12.75" customHeight="1">
      <c r="B46" s="217"/>
      <c r="C46" s="218"/>
      <c r="D46" s="216"/>
      <c r="E46" s="216"/>
      <c r="F46" s="216"/>
      <c r="G46" s="216"/>
      <c r="H46" s="216"/>
      <c r="I46" s="216"/>
      <c r="J46" s="216"/>
      <c r="K46" s="214"/>
    </row>
    <row r="47" spans="2:11" ht="15" customHeight="1">
      <c r="B47" s="217"/>
      <c r="C47" s="218"/>
      <c r="D47" s="331" t="s">
        <v>470</v>
      </c>
      <c r="E47" s="331"/>
      <c r="F47" s="331"/>
      <c r="G47" s="331"/>
      <c r="H47" s="331"/>
      <c r="I47" s="331"/>
      <c r="J47" s="331"/>
      <c r="K47" s="214"/>
    </row>
    <row r="48" spans="2:11" ht="15" customHeight="1">
      <c r="B48" s="217"/>
      <c r="C48" s="218"/>
      <c r="D48" s="218"/>
      <c r="E48" s="331" t="s">
        <v>471</v>
      </c>
      <c r="F48" s="331"/>
      <c r="G48" s="331"/>
      <c r="H48" s="331"/>
      <c r="I48" s="331"/>
      <c r="J48" s="331"/>
      <c r="K48" s="214"/>
    </row>
    <row r="49" spans="2:11" ht="15" customHeight="1">
      <c r="B49" s="217"/>
      <c r="C49" s="218"/>
      <c r="D49" s="218"/>
      <c r="E49" s="331" t="s">
        <v>472</v>
      </c>
      <c r="F49" s="331"/>
      <c r="G49" s="331"/>
      <c r="H49" s="331"/>
      <c r="I49" s="331"/>
      <c r="J49" s="331"/>
      <c r="K49" s="214"/>
    </row>
    <row r="50" spans="2:11" ht="15" customHeight="1">
      <c r="B50" s="217"/>
      <c r="C50" s="218"/>
      <c r="D50" s="218"/>
      <c r="E50" s="331" t="s">
        <v>473</v>
      </c>
      <c r="F50" s="331"/>
      <c r="G50" s="331"/>
      <c r="H50" s="331"/>
      <c r="I50" s="331"/>
      <c r="J50" s="331"/>
      <c r="K50" s="214"/>
    </row>
    <row r="51" spans="2:11" ht="15" customHeight="1">
      <c r="B51" s="217"/>
      <c r="C51" s="218"/>
      <c r="D51" s="331" t="s">
        <v>474</v>
      </c>
      <c r="E51" s="331"/>
      <c r="F51" s="331"/>
      <c r="G51" s="331"/>
      <c r="H51" s="331"/>
      <c r="I51" s="331"/>
      <c r="J51" s="331"/>
      <c r="K51" s="214"/>
    </row>
    <row r="52" spans="2:11" ht="25.5" customHeight="1">
      <c r="B52" s="213"/>
      <c r="C52" s="333" t="s">
        <v>475</v>
      </c>
      <c r="D52" s="333"/>
      <c r="E52" s="333"/>
      <c r="F52" s="333"/>
      <c r="G52" s="333"/>
      <c r="H52" s="333"/>
      <c r="I52" s="333"/>
      <c r="J52" s="333"/>
      <c r="K52" s="214"/>
    </row>
    <row r="53" spans="2:11" ht="5.25" customHeight="1">
      <c r="B53" s="213"/>
      <c r="C53" s="215"/>
      <c r="D53" s="215"/>
      <c r="E53" s="215"/>
      <c r="F53" s="215"/>
      <c r="G53" s="215"/>
      <c r="H53" s="215"/>
      <c r="I53" s="215"/>
      <c r="J53" s="215"/>
      <c r="K53" s="214"/>
    </row>
    <row r="54" spans="2:11" ht="15" customHeight="1">
      <c r="B54" s="213"/>
      <c r="C54" s="331" t="s">
        <v>476</v>
      </c>
      <c r="D54" s="331"/>
      <c r="E54" s="331"/>
      <c r="F54" s="331"/>
      <c r="G54" s="331"/>
      <c r="H54" s="331"/>
      <c r="I54" s="331"/>
      <c r="J54" s="331"/>
      <c r="K54" s="214"/>
    </row>
    <row r="55" spans="2:11" ht="15" customHeight="1">
      <c r="B55" s="213"/>
      <c r="C55" s="331" t="s">
        <v>477</v>
      </c>
      <c r="D55" s="331"/>
      <c r="E55" s="331"/>
      <c r="F55" s="331"/>
      <c r="G55" s="331"/>
      <c r="H55" s="331"/>
      <c r="I55" s="331"/>
      <c r="J55" s="331"/>
      <c r="K55" s="214"/>
    </row>
    <row r="56" spans="2:11" ht="12.75" customHeight="1">
      <c r="B56" s="213"/>
      <c r="C56" s="216"/>
      <c r="D56" s="216"/>
      <c r="E56" s="216"/>
      <c r="F56" s="216"/>
      <c r="G56" s="216"/>
      <c r="H56" s="216"/>
      <c r="I56" s="216"/>
      <c r="J56" s="216"/>
      <c r="K56" s="214"/>
    </row>
    <row r="57" spans="2:11" ht="15" customHeight="1">
      <c r="B57" s="213"/>
      <c r="C57" s="331" t="s">
        <v>478</v>
      </c>
      <c r="D57" s="331"/>
      <c r="E57" s="331"/>
      <c r="F57" s="331"/>
      <c r="G57" s="331"/>
      <c r="H57" s="331"/>
      <c r="I57" s="331"/>
      <c r="J57" s="331"/>
      <c r="K57" s="214"/>
    </row>
    <row r="58" spans="2:11" ht="15" customHeight="1">
      <c r="B58" s="213"/>
      <c r="C58" s="218"/>
      <c r="D58" s="331" t="s">
        <v>479</v>
      </c>
      <c r="E58" s="331"/>
      <c r="F58" s="331"/>
      <c r="G58" s="331"/>
      <c r="H58" s="331"/>
      <c r="I58" s="331"/>
      <c r="J58" s="331"/>
      <c r="K58" s="214"/>
    </row>
    <row r="59" spans="2:11" ht="15" customHeight="1">
      <c r="B59" s="213"/>
      <c r="C59" s="218"/>
      <c r="D59" s="331" t="s">
        <v>480</v>
      </c>
      <c r="E59" s="331"/>
      <c r="F59" s="331"/>
      <c r="G59" s="331"/>
      <c r="H59" s="331"/>
      <c r="I59" s="331"/>
      <c r="J59" s="331"/>
      <c r="K59" s="214"/>
    </row>
    <row r="60" spans="2:11" ht="15" customHeight="1">
      <c r="B60" s="213"/>
      <c r="C60" s="218"/>
      <c r="D60" s="331" t="s">
        <v>481</v>
      </c>
      <c r="E60" s="331"/>
      <c r="F60" s="331"/>
      <c r="G60" s="331"/>
      <c r="H60" s="331"/>
      <c r="I60" s="331"/>
      <c r="J60" s="331"/>
      <c r="K60" s="214"/>
    </row>
    <row r="61" spans="2:11" ht="15" customHeight="1">
      <c r="B61" s="213"/>
      <c r="C61" s="218"/>
      <c r="D61" s="331" t="s">
        <v>482</v>
      </c>
      <c r="E61" s="331"/>
      <c r="F61" s="331"/>
      <c r="G61" s="331"/>
      <c r="H61" s="331"/>
      <c r="I61" s="331"/>
      <c r="J61" s="331"/>
      <c r="K61" s="214"/>
    </row>
    <row r="62" spans="2:11" ht="15" customHeight="1">
      <c r="B62" s="213"/>
      <c r="C62" s="218"/>
      <c r="D62" s="334" t="s">
        <v>483</v>
      </c>
      <c r="E62" s="334"/>
      <c r="F62" s="334"/>
      <c r="G62" s="334"/>
      <c r="H62" s="334"/>
      <c r="I62" s="334"/>
      <c r="J62" s="334"/>
      <c r="K62" s="214"/>
    </row>
    <row r="63" spans="2:11" ht="15" customHeight="1">
      <c r="B63" s="213"/>
      <c r="C63" s="218"/>
      <c r="D63" s="331" t="s">
        <v>484</v>
      </c>
      <c r="E63" s="331"/>
      <c r="F63" s="331"/>
      <c r="G63" s="331"/>
      <c r="H63" s="331"/>
      <c r="I63" s="331"/>
      <c r="J63" s="331"/>
      <c r="K63" s="214"/>
    </row>
    <row r="64" spans="2:11" ht="12.75" customHeight="1">
      <c r="B64" s="213"/>
      <c r="C64" s="218"/>
      <c r="D64" s="218"/>
      <c r="E64" s="221"/>
      <c r="F64" s="218"/>
      <c r="G64" s="218"/>
      <c r="H64" s="218"/>
      <c r="I64" s="218"/>
      <c r="J64" s="218"/>
      <c r="K64" s="214"/>
    </row>
    <row r="65" spans="2:11" ht="15" customHeight="1">
      <c r="B65" s="213"/>
      <c r="C65" s="218"/>
      <c r="D65" s="331" t="s">
        <v>485</v>
      </c>
      <c r="E65" s="331"/>
      <c r="F65" s="331"/>
      <c r="G65" s="331"/>
      <c r="H65" s="331"/>
      <c r="I65" s="331"/>
      <c r="J65" s="331"/>
      <c r="K65" s="214"/>
    </row>
    <row r="66" spans="2:11" ht="15" customHeight="1">
      <c r="B66" s="213"/>
      <c r="C66" s="218"/>
      <c r="D66" s="334" t="s">
        <v>486</v>
      </c>
      <c r="E66" s="334"/>
      <c r="F66" s="334"/>
      <c r="G66" s="334"/>
      <c r="H66" s="334"/>
      <c r="I66" s="334"/>
      <c r="J66" s="334"/>
      <c r="K66" s="214"/>
    </row>
    <row r="67" spans="2:11" ht="15" customHeight="1">
      <c r="B67" s="213"/>
      <c r="C67" s="218"/>
      <c r="D67" s="331" t="s">
        <v>487</v>
      </c>
      <c r="E67" s="331"/>
      <c r="F67" s="331"/>
      <c r="G67" s="331"/>
      <c r="H67" s="331"/>
      <c r="I67" s="331"/>
      <c r="J67" s="331"/>
      <c r="K67" s="214"/>
    </row>
    <row r="68" spans="2:11" ht="15" customHeight="1">
      <c r="B68" s="213"/>
      <c r="C68" s="218"/>
      <c r="D68" s="331" t="s">
        <v>488</v>
      </c>
      <c r="E68" s="331"/>
      <c r="F68" s="331"/>
      <c r="G68" s="331"/>
      <c r="H68" s="331"/>
      <c r="I68" s="331"/>
      <c r="J68" s="331"/>
      <c r="K68" s="214"/>
    </row>
    <row r="69" spans="2:11" ht="15" customHeight="1">
      <c r="B69" s="213"/>
      <c r="C69" s="218"/>
      <c r="D69" s="331" t="s">
        <v>489</v>
      </c>
      <c r="E69" s="331"/>
      <c r="F69" s="331"/>
      <c r="G69" s="331"/>
      <c r="H69" s="331"/>
      <c r="I69" s="331"/>
      <c r="J69" s="331"/>
      <c r="K69" s="214"/>
    </row>
    <row r="70" spans="2:11" ht="15" customHeight="1">
      <c r="B70" s="213"/>
      <c r="C70" s="218"/>
      <c r="D70" s="331" t="s">
        <v>490</v>
      </c>
      <c r="E70" s="331"/>
      <c r="F70" s="331"/>
      <c r="G70" s="331"/>
      <c r="H70" s="331"/>
      <c r="I70" s="331"/>
      <c r="J70" s="331"/>
      <c r="K70" s="214"/>
    </row>
    <row r="71" spans="2:11" ht="12.75" customHeight="1">
      <c r="B71" s="222"/>
      <c r="C71" s="223"/>
      <c r="D71" s="223"/>
      <c r="E71" s="223"/>
      <c r="F71" s="223"/>
      <c r="G71" s="223"/>
      <c r="H71" s="223"/>
      <c r="I71" s="223"/>
      <c r="J71" s="223"/>
      <c r="K71" s="224"/>
    </row>
    <row r="72" spans="2:11" ht="18.75" customHeight="1">
      <c r="B72" s="225"/>
      <c r="C72" s="225"/>
      <c r="D72" s="225"/>
      <c r="E72" s="225"/>
      <c r="F72" s="225"/>
      <c r="G72" s="225"/>
      <c r="H72" s="225"/>
      <c r="I72" s="225"/>
      <c r="J72" s="225"/>
      <c r="K72" s="226"/>
    </row>
    <row r="73" spans="2:11" ht="18.75" customHeight="1">
      <c r="B73" s="226"/>
      <c r="C73" s="226"/>
      <c r="D73" s="226"/>
      <c r="E73" s="226"/>
      <c r="F73" s="226"/>
      <c r="G73" s="226"/>
      <c r="H73" s="226"/>
      <c r="I73" s="226"/>
      <c r="J73" s="226"/>
      <c r="K73" s="226"/>
    </row>
    <row r="74" spans="2:11" ht="7.5" customHeight="1">
      <c r="B74" s="227"/>
      <c r="C74" s="228"/>
      <c r="D74" s="228"/>
      <c r="E74" s="228"/>
      <c r="F74" s="228"/>
      <c r="G74" s="228"/>
      <c r="H74" s="228"/>
      <c r="I74" s="228"/>
      <c r="J74" s="228"/>
      <c r="K74" s="229"/>
    </row>
    <row r="75" spans="2:11" ht="45" customHeight="1">
      <c r="B75" s="230"/>
      <c r="C75" s="332" t="s">
        <v>491</v>
      </c>
      <c r="D75" s="332"/>
      <c r="E75" s="332"/>
      <c r="F75" s="332"/>
      <c r="G75" s="332"/>
      <c r="H75" s="332"/>
      <c r="I75" s="332"/>
      <c r="J75" s="332"/>
      <c r="K75" s="231"/>
    </row>
    <row r="76" spans="2:11" ht="17.25" customHeight="1">
      <c r="B76" s="230"/>
      <c r="C76" s="232" t="s">
        <v>492</v>
      </c>
      <c r="D76" s="232"/>
      <c r="E76" s="232"/>
      <c r="F76" s="232" t="s">
        <v>493</v>
      </c>
      <c r="G76" s="233"/>
      <c r="H76" s="232" t="s">
        <v>52</v>
      </c>
      <c r="I76" s="232" t="s">
        <v>55</v>
      </c>
      <c r="J76" s="232" t="s">
        <v>494</v>
      </c>
      <c r="K76" s="231"/>
    </row>
    <row r="77" spans="2:11" ht="17.25" customHeight="1">
      <c r="B77" s="230"/>
      <c r="C77" s="234" t="s">
        <v>495</v>
      </c>
      <c r="D77" s="234"/>
      <c r="E77" s="234"/>
      <c r="F77" s="235" t="s">
        <v>496</v>
      </c>
      <c r="G77" s="236"/>
      <c r="H77" s="234"/>
      <c r="I77" s="234"/>
      <c r="J77" s="234" t="s">
        <v>497</v>
      </c>
      <c r="K77" s="231"/>
    </row>
    <row r="78" spans="2:11" ht="5.25" customHeight="1">
      <c r="B78" s="230"/>
      <c r="C78" s="237"/>
      <c r="D78" s="237"/>
      <c r="E78" s="237"/>
      <c r="F78" s="237"/>
      <c r="G78" s="238"/>
      <c r="H78" s="237"/>
      <c r="I78" s="237"/>
      <c r="J78" s="237"/>
      <c r="K78" s="231"/>
    </row>
    <row r="79" spans="2:11" ht="15" customHeight="1">
      <c r="B79" s="230"/>
      <c r="C79" s="219" t="s">
        <v>51</v>
      </c>
      <c r="D79" s="237"/>
      <c r="E79" s="237"/>
      <c r="F79" s="239" t="s">
        <v>498</v>
      </c>
      <c r="G79" s="238"/>
      <c r="H79" s="219" t="s">
        <v>499</v>
      </c>
      <c r="I79" s="219" t="s">
        <v>500</v>
      </c>
      <c r="J79" s="219">
        <v>20</v>
      </c>
      <c r="K79" s="231"/>
    </row>
    <row r="80" spans="2:11" ht="15" customHeight="1">
      <c r="B80" s="230"/>
      <c r="C80" s="219" t="s">
        <v>501</v>
      </c>
      <c r="D80" s="219"/>
      <c r="E80" s="219"/>
      <c r="F80" s="239" t="s">
        <v>498</v>
      </c>
      <c r="G80" s="238"/>
      <c r="H80" s="219" t="s">
        <v>502</v>
      </c>
      <c r="I80" s="219" t="s">
        <v>500</v>
      </c>
      <c r="J80" s="219">
        <v>120</v>
      </c>
      <c r="K80" s="231"/>
    </row>
    <row r="81" spans="2:11" ht="15" customHeight="1">
      <c r="B81" s="240"/>
      <c r="C81" s="219" t="s">
        <v>503</v>
      </c>
      <c r="D81" s="219"/>
      <c r="E81" s="219"/>
      <c r="F81" s="239" t="s">
        <v>504</v>
      </c>
      <c r="G81" s="238"/>
      <c r="H81" s="219" t="s">
        <v>505</v>
      </c>
      <c r="I81" s="219" t="s">
        <v>500</v>
      </c>
      <c r="J81" s="219">
        <v>50</v>
      </c>
      <c r="K81" s="231"/>
    </row>
    <row r="82" spans="2:11" ht="15" customHeight="1">
      <c r="B82" s="240"/>
      <c r="C82" s="219" t="s">
        <v>506</v>
      </c>
      <c r="D82" s="219"/>
      <c r="E82" s="219"/>
      <c r="F82" s="239" t="s">
        <v>498</v>
      </c>
      <c r="G82" s="238"/>
      <c r="H82" s="219" t="s">
        <v>507</v>
      </c>
      <c r="I82" s="219" t="s">
        <v>508</v>
      </c>
      <c r="J82" s="219"/>
      <c r="K82" s="231"/>
    </row>
    <row r="83" spans="2:11" ht="15" customHeight="1">
      <c r="B83" s="240"/>
      <c r="C83" s="241" t="s">
        <v>509</v>
      </c>
      <c r="D83" s="241"/>
      <c r="E83" s="241"/>
      <c r="F83" s="242" t="s">
        <v>504</v>
      </c>
      <c r="G83" s="241"/>
      <c r="H83" s="241" t="s">
        <v>510</v>
      </c>
      <c r="I83" s="241" t="s">
        <v>500</v>
      </c>
      <c r="J83" s="241">
        <v>15</v>
      </c>
      <c r="K83" s="231"/>
    </row>
    <row r="84" spans="2:11" ht="15" customHeight="1">
      <c r="B84" s="240"/>
      <c r="C84" s="241" t="s">
        <v>511</v>
      </c>
      <c r="D84" s="241"/>
      <c r="E84" s="241"/>
      <c r="F84" s="242" t="s">
        <v>504</v>
      </c>
      <c r="G84" s="241"/>
      <c r="H84" s="241" t="s">
        <v>512</v>
      </c>
      <c r="I84" s="241" t="s">
        <v>500</v>
      </c>
      <c r="J84" s="241">
        <v>15</v>
      </c>
      <c r="K84" s="231"/>
    </row>
    <row r="85" spans="2:11" ht="15" customHeight="1">
      <c r="B85" s="240"/>
      <c r="C85" s="241" t="s">
        <v>513</v>
      </c>
      <c r="D85" s="241"/>
      <c r="E85" s="241"/>
      <c r="F85" s="242" t="s">
        <v>504</v>
      </c>
      <c r="G85" s="241"/>
      <c r="H85" s="241" t="s">
        <v>514</v>
      </c>
      <c r="I85" s="241" t="s">
        <v>500</v>
      </c>
      <c r="J85" s="241">
        <v>20</v>
      </c>
      <c r="K85" s="231"/>
    </row>
    <row r="86" spans="2:11" ht="15" customHeight="1">
      <c r="B86" s="240"/>
      <c r="C86" s="241" t="s">
        <v>515</v>
      </c>
      <c r="D86" s="241"/>
      <c r="E86" s="241"/>
      <c r="F86" s="242" t="s">
        <v>504</v>
      </c>
      <c r="G86" s="241"/>
      <c r="H86" s="241" t="s">
        <v>516</v>
      </c>
      <c r="I86" s="241" t="s">
        <v>500</v>
      </c>
      <c r="J86" s="241">
        <v>20</v>
      </c>
      <c r="K86" s="231"/>
    </row>
    <row r="87" spans="2:11" ht="15" customHeight="1">
      <c r="B87" s="240"/>
      <c r="C87" s="219" t="s">
        <v>517</v>
      </c>
      <c r="D87" s="219"/>
      <c r="E87" s="219"/>
      <c r="F87" s="239" t="s">
        <v>504</v>
      </c>
      <c r="G87" s="238"/>
      <c r="H87" s="219" t="s">
        <v>518</v>
      </c>
      <c r="I87" s="219" t="s">
        <v>500</v>
      </c>
      <c r="J87" s="219">
        <v>50</v>
      </c>
      <c r="K87" s="231"/>
    </row>
    <row r="88" spans="2:11" ht="15" customHeight="1">
      <c r="B88" s="240"/>
      <c r="C88" s="219" t="s">
        <v>519</v>
      </c>
      <c r="D88" s="219"/>
      <c r="E88" s="219"/>
      <c r="F88" s="239" t="s">
        <v>504</v>
      </c>
      <c r="G88" s="238"/>
      <c r="H88" s="219" t="s">
        <v>520</v>
      </c>
      <c r="I88" s="219" t="s">
        <v>500</v>
      </c>
      <c r="J88" s="219">
        <v>20</v>
      </c>
      <c r="K88" s="231"/>
    </row>
    <row r="89" spans="2:11" ht="15" customHeight="1">
      <c r="B89" s="240"/>
      <c r="C89" s="219" t="s">
        <v>521</v>
      </c>
      <c r="D89" s="219"/>
      <c r="E89" s="219"/>
      <c r="F89" s="239" t="s">
        <v>504</v>
      </c>
      <c r="G89" s="238"/>
      <c r="H89" s="219" t="s">
        <v>522</v>
      </c>
      <c r="I89" s="219" t="s">
        <v>500</v>
      </c>
      <c r="J89" s="219">
        <v>20</v>
      </c>
      <c r="K89" s="231"/>
    </row>
    <row r="90" spans="2:11" ht="15" customHeight="1">
      <c r="B90" s="240"/>
      <c r="C90" s="219" t="s">
        <v>523</v>
      </c>
      <c r="D90" s="219"/>
      <c r="E90" s="219"/>
      <c r="F90" s="239" t="s">
        <v>504</v>
      </c>
      <c r="G90" s="238"/>
      <c r="H90" s="219" t="s">
        <v>524</v>
      </c>
      <c r="I90" s="219" t="s">
        <v>500</v>
      </c>
      <c r="J90" s="219">
        <v>50</v>
      </c>
      <c r="K90" s="231"/>
    </row>
    <row r="91" spans="2:11" ht="15" customHeight="1">
      <c r="B91" s="240"/>
      <c r="C91" s="219" t="s">
        <v>525</v>
      </c>
      <c r="D91" s="219"/>
      <c r="E91" s="219"/>
      <c r="F91" s="239" t="s">
        <v>504</v>
      </c>
      <c r="G91" s="238"/>
      <c r="H91" s="219" t="s">
        <v>525</v>
      </c>
      <c r="I91" s="219" t="s">
        <v>500</v>
      </c>
      <c r="J91" s="219">
        <v>50</v>
      </c>
      <c r="K91" s="231"/>
    </row>
    <row r="92" spans="2:11" ht="15" customHeight="1">
      <c r="B92" s="240"/>
      <c r="C92" s="219" t="s">
        <v>526</v>
      </c>
      <c r="D92" s="219"/>
      <c r="E92" s="219"/>
      <c r="F92" s="239" t="s">
        <v>504</v>
      </c>
      <c r="G92" s="238"/>
      <c r="H92" s="219" t="s">
        <v>527</v>
      </c>
      <c r="I92" s="219" t="s">
        <v>500</v>
      </c>
      <c r="J92" s="219">
        <v>255</v>
      </c>
      <c r="K92" s="231"/>
    </row>
    <row r="93" spans="2:11" ht="15" customHeight="1">
      <c r="B93" s="240"/>
      <c r="C93" s="219" t="s">
        <v>528</v>
      </c>
      <c r="D93" s="219"/>
      <c r="E93" s="219"/>
      <c r="F93" s="239" t="s">
        <v>498</v>
      </c>
      <c r="G93" s="238"/>
      <c r="H93" s="219" t="s">
        <v>529</v>
      </c>
      <c r="I93" s="219" t="s">
        <v>530</v>
      </c>
      <c r="J93" s="219"/>
      <c r="K93" s="231"/>
    </row>
    <row r="94" spans="2:11" ht="15" customHeight="1">
      <c r="B94" s="240"/>
      <c r="C94" s="219" t="s">
        <v>531</v>
      </c>
      <c r="D94" s="219"/>
      <c r="E94" s="219"/>
      <c r="F94" s="239" t="s">
        <v>498</v>
      </c>
      <c r="G94" s="238"/>
      <c r="H94" s="219" t="s">
        <v>532</v>
      </c>
      <c r="I94" s="219" t="s">
        <v>533</v>
      </c>
      <c r="J94" s="219"/>
      <c r="K94" s="231"/>
    </row>
    <row r="95" spans="2:11" ht="15" customHeight="1">
      <c r="B95" s="240"/>
      <c r="C95" s="219" t="s">
        <v>534</v>
      </c>
      <c r="D95" s="219"/>
      <c r="E95" s="219"/>
      <c r="F95" s="239" t="s">
        <v>498</v>
      </c>
      <c r="G95" s="238"/>
      <c r="H95" s="219" t="s">
        <v>534</v>
      </c>
      <c r="I95" s="219" t="s">
        <v>533</v>
      </c>
      <c r="J95" s="219"/>
      <c r="K95" s="231"/>
    </row>
    <row r="96" spans="2:11" ht="15" customHeight="1">
      <c r="B96" s="240"/>
      <c r="C96" s="219" t="s">
        <v>36</v>
      </c>
      <c r="D96" s="219"/>
      <c r="E96" s="219"/>
      <c r="F96" s="239" t="s">
        <v>498</v>
      </c>
      <c r="G96" s="238"/>
      <c r="H96" s="219" t="s">
        <v>535</v>
      </c>
      <c r="I96" s="219" t="s">
        <v>533</v>
      </c>
      <c r="J96" s="219"/>
      <c r="K96" s="231"/>
    </row>
    <row r="97" spans="2:11" ht="15" customHeight="1">
      <c r="B97" s="240"/>
      <c r="C97" s="219" t="s">
        <v>46</v>
      </c>
      <c r="D97" s="219"/>
      <c r="E97" s="219"/>
      <c r="F97" s="239" t="s">
        <v>498</v>
      </c>
      <c r="G97" s="238"/>
      <c r="H97" s="219" t="s">
        <v>536</v>
      </c>
      <c r="I97" s="219" t="s">
        <v>533</v>
      </c>
      <c r="J97" s="219"/>
      <c r="K97" s="231"/>
    </row>
    <row r="98" spans="2:11" ht="15" customHeight="1">
      <c r="B98" s="243"/>
      <c r="C98" s="244"/>
      <c r="D98" s="244"/>
      <c r="E98" s="244"/>
      <c r="F98" s="244"/>
      <c r="G98" s="244"/>
      <c r="H98" s="244"/>
      <c r="I98" s="244"/>
      <c r="J98" s="244"/>
      <c r="K98" s="245"/>
    </row>
    <row r="99" spans="2:11" ht="18.75" customHeight="1">
      <c r="B99" s="246"/>
      <c r="C99" s="247"/>
      <c r="D99" s="247"/>
      <c r="E99" s="247"/>
      <c r="F99" s="247"/>
      <c r="G99" s="247"/>
      <c r="H99" s="247"/>
      <c r="I99" s="247"/>
      <c r="J99" s="247"/>
      <c r="K99" s="246"/>
    </row>
    <row r="100" spans="2:11" ht="18.75" customHeight="1">
      <c r="B100" s="226"/>
      <c r="C100" s="226"/>
      <c r="D100" s="226"/>
      <c r="E100" s="226"/>
      <c r="F100" s="226"/>
      <c r="G100" s="226"/>
      <c r="H100" s="226"/>
      <c r="I100" s="226"/>
      <c r="J100" s="226"/>
      <c r="K100" s="226"/>
    </row>
    <row r="101" spans="2:11" ht="7.5" customHeight="1">
      <c r="B101" s="227"/>
      <c r="C101" s="228"/>
      <c r="D101" s="228"/>
      <c r="E101" s="228"/>
      <c r="F101" s="228"/>
      <c r="G101" s="228"/>
      <c r="H101" s="228"/>
      <c r="I101" s="228"/>
      <c r="J101" s="228"/>
      <c r="K101" s="229"/>
    </row>
    <row r="102" spans="2:11" ht="45" customHeight="1">
      <c r="B102" s="230"/>
      <c r="C102" s="332" t="s">
        <v>537</v>
      </c>
      <c r="D102" s="332"/>
      <c r="E102" s="332"/>
      <c r="F102" s="332"/>
      <c r="G102" s="332"/>
      <c r="H102" s="332"/>
      <c r="I102" s="332"/>
      <c r="J102" s="332"/>
      <c r="K102" s="231"/>
    </row>
    <row r="103" spans="2:11" ht="17.25" customHeight="1">
      <c r="B103" s="230"/>
      <c r="C103" s="232" t="s">
        <v>492</v>
      </c>
      <c r="D103" s="232"/>
      <c r="E103" s="232"/>
      <c r="F103" s="232" t="s">
        <v>493</v>
      </c>
      <c r="G103" s="233"/>
      <c r="H103" s="232" t="s">
        <v>52</v>
      </c>
      <c r="I103" s="232" t="s">
        <v>55</v>
      </c>
      <c r="J103" s="232" t="s">
        <v>494</v>
      </c>
      <c r="K103" s="231"/>
    </row>
    <row r="104" spans="2:11" ht="17.25" customHeight="1">
      <c r="B104" s="230"/>
      <c r="C104" s="234" t="s">
        <v>495</v>
      </c>
      <c r="D104" s="234"/>
      <c r="E104" s="234"/>
      <c r="F104" s="235" t="s">
        <v>496</v>
      </c>
      <c r="G104" s="236"/>
      <c r="H104" s="234"/>
      <c r="I104" s="234"/>
      <c r="J104" s="234" t="s">
        <v>497</v>
      </c>
      <c r="K104" s="231"/>
    </row>
    <row r="105" spans="2:11" ht="5.25" customHeight="1">
      <c r="B105" s="230"/>
      <c r="C105" s="232"/>
      <c r="D105" s="232"/>
      <c r="E105" s="232"/>
      <c r="F105" s="232"/>
      <c r="G105" s="248"/>
      <c r="H105" s="232"/>
      <c r="I105" s="232"/>
      <c r="J105" s="232"/>
      <c r="K105" s="231"/>
    </row>
    <row r="106" spans="2:11" ht="15" customHeight="1">
      <c r="B106" s="230"/>
      <c r="C106" s="219" t="s">
        <v>51</v>
      </c>
      <c r="D106" s="237"/>
      <c r="E106" s="237"/>
      <c r="F106" s="239" t="s">
        <v>498</v>
      </c>
      <c r="G106" s="248"/>
      <c r="H106" s="219" t="s">
        <v>538</v>
      </c>
      <c r="I106" s="219" t="s">
        <v>500</v>
      </c>
      <c r="J106" s="219">
        <v>20</v>
      </c>
      <c r="K106" s="231"/>
    </row>
    <row r="107" spans="2:11" ht="15" customHeight="1">
      <c r="B107" s="230"/>
      <c r="C107" s="219" t="s">
        <v>501</v>
      </c>
      <c r="D107" s="219"/>
      <c r="E107" s="219"/>
      <c r="F107" s="239" t="s">
        <v>498</v>
      </c>
      <c r="G107" s="219"/>
      <c r="H107" s="219" t="s">
        <v>538</v>
      </c>
      <c r="I107" s="219" t="s">
        <v>500</v>
      </c>
      <c r="J107" s="219">
        <v>120</v>
      </c>
      <c r="K107" s="231"/>
    </row>
    <row r="108" spans="2:11" ht="15" customHeight="1">
      <c r="B108" s="240"/>
      <c r="C108" s="219" t="s">
        <v>503</v>
      </c>
      <c r="D108" s="219"/>
      <c r="E108" s="219"/>
      <c r="F108" s="239" t="s">
        <v>504</v>
      </c>
      <c r="G108" s="219"/>
      <c r="H108" s="219" t="s">
        <v>538</v>
      </c>
      <c r="I108" s="219" t="s">
        <v>500</v>
      </c>
      <c r="J108" s="219">
        <v>50</v>
      </c>
      <c r="K108" s="231"/>
    </row>
    <row r="109" spans="2:11" ht="15" customHeight="1">
      <c r="B109" s="240"/>
      <c r="C109" s="219" t="s">
        <v>506</v>
      </c>
      <c r="D109" s="219"/>
      <c r="E109" s="219"/>
      <c r="F109" s="239" t="s">
        <v>498</v>
      </c>
      <c r="G109" s="219"/>
      <c r="H109" s="219" t="s">
        <v>538</v>
      </c>
      <c r="I109" s="219" t="s">
        <v>508</v>
      </c>
      <c r="J109" s="219"/>
      <c r="K109" s="231"/>
    </row>
    <row r="110" spans="2:11" ht="15" customHeight="1">
      <c r="B110" s="240"/>
      <c r="C110" s="219" t="s">
        <v>517</v>
      </c>
      <c r="D110" s="219"/>
      <c r="E110" s="219"/>
      <c r="F110" s="239" t="s">
        <v>504</v>
      </c>
      <c r="G110" s="219"/>
      <c r="H110" s="219" t="s">
        <v>538</v>
      </c>
      <c r="I110" s="219" t="s">
        <v>500</v>
      </c>
      <c r="J110" s="219">
        <v>50</v>
      </c>
      <c r="K110" s="231"/>
    </row>
    <row r="111" spans="2:11" ht="15" customHeight="1">
      <c r="B111" s="240"/>
      <c r="C111" s="219" t="s">
        <v>525</v>
      </c>
      <c r="D111" s="219"/>
      <c r="E111" s="219"/>
      <c r="F111" s="239" t="s">
        <v>504</v>
      </c>
      <c r="G111" s="219"/>
      <c r="H111" s="219" t="s">
        <v>538</v>
      </c>
      <c r="I111" s="219" t="s">
        <v>500</v>
      </c>
      <c r="J111" s="219">
        <v>50</v>
      </c>
      <c r="K111" s="231"/>
    </row>
    <row r="112" spans="2:11" ht="15" customHeight="1">
      <c r="B112" s="240"/>
      <c r="C112" s="219" t="s">
        <v>523</v>
      </c>
      <c r="D112" s="219"/>
      <c r="E112" s="219"/>
      <c r="F112" s="239" t="s">
        <v>504</v>
      </c>
      <c r="G112" s="219"/>
      <c r="H112" s="219" t="s">
        <v>538</v>
      </c>
      <c r="I112" s="219" t="s">
        <v>500</v>
      </c>
      <c r="J112" s="219">
        <v>50</v>
      </c>
      <c r="K112" s="231"/>
    </row>
    <row r="113" spans="2:11" ht="15" customHeight="1">
      <c r="B113" s="240"/>
      <c r="C113" s="219" t="s">
        <v>51</v>
      </c>
      <c r="D113" s="219"/>
      <c r="E113" s="219"/>
      <c r="F113" s="239" t="s">
        <v>498</v>
      </c>
      <c r="G113" s="219"/>
      <c r="H113" s="219" t="s">
        <v>539</v>
      </c>
      <c r="I113" s="219" t="s">
        <v>500</v>
      </c>
      <c r="J113" s="219">
        <v>20</v>
      </c>
      <c r="K113" s="231"/>
    </row>
    <row r="114" spans="2:11" ht="15" customHeight="1">
      <c r="B114" s="240"/>
      <c r="C114" s="219" t="s">
        <v>540</v>
      </c>
      <c r="D114" s="219"/>
      <c r="E114" s="219"/>
      <c r="F114" s="239" t="s">
        <v>498</v>
      </c>
      <c r="G114" s="219"/>
      <c r="H114" s="219" t="s">
        <v>541</v>
      </c>
      <c r="I114" s="219" t="s">
        <v>500</v>
      </c>
      <c r="J114" s="219">
        <v>120</v>
      </c>
      <c r="K114" s="231"/>
    </row>
    <row r="115" spans="2:11" ht="15" customHeight="1">
      <c r="B115" s="240"/>
      <c r="C115" s="219" t="s">
        <v>36</v>
      </c>
      <c r="D115" s="219"/>
      <c r="E115" s="219"/>
      <c r="F115" s="239" t="s">
        <v>498</v>
      </c>
      <c r="G115" s="219"/>
      <c r="H115" s="219" t="s">
        <v>542</v>
      </c>
      <c r="I115" s="219" t="s">
        <v>533</v>
      </c>
      <c r="J115" s="219"/>
      <c r="K115" s="231"/>
    </row>
    <row r="116" spans="2:11" ht="15" customHeight="1">
      <c r="B116" s="240"/>
      <c r="C116" s="219" t="s">
        <v>46</v>
      </c>
      <c r="D116" s="219"/>
      <c r="E116" s="219"/>
      <c r="F116" s="239" t="s">
        <v>498</v>
      </c>
      <c r="G116" s="219"/>
      <c r="H116" s="219" t="s">
        <v>543</v>
      </c>
      <c r="I116" s="219" t="s">
        <v>533</v>
      </c>
      <c r="J116" s="219"/>
      <c r="K116" s="231"/>
    </row>
    <row r="117" spans="2:11" ht="15" customHeight="1">
      <c r="B117" s="240"/>
      <c r="C117" s="219" t="s">
        <v>55</v>
      </c>
      <c r="D117" s="219"/>
      <c r="E117" s="219"/>
      <c r="F117" s="239" t="s">
        <v>498</v>
      </c>
      <c r="G117" s="219"/>
      <c r="H117" s="219" t="s">
        <v>544</v>
      </c>
      <c r="I117" s="219" t="s">
        <v>545</v>
      </c>
      <c r="J117" s="219"/>
      <c r="K117" s="231"/>
    </row>
    <row r="118" spans="2:11" ht="15" customHeight="1">
      <c r="B118" s="243"/>
      <c r="C118" s="249"/>
      <c r="D118" s="249"/>
      <c r="E118" s="249"/>
      <c r="F118" s="249"/>
      <c r="G118" s="249"/>
      <c r="H118" s="249"/>
      <c r="I118" s="249"/>
      <c r="J118" s="249"/>
      <c r="K118" s="245"/>
    </row>
    <row r="119" spans="2:11" ht="18.75" customHeight="1">
      <c r="B119" s="250"/>
      <c r="C119" s="216"/>
      <c r="D119" s="216"/>
      <c r="E119" s="216"/>
      <c r="F119" s="251"/>
      <c r="G119" s="216"/>
      <c r="H119" s="216"/>
      <c r="I119" s="216"/>
      <c r="J119" s="216"/>
      <c r="K119" s="250"/>
    </row>
    <row r="120" spans="2:11" ht="18.75" customHeight="1">
      <c r="B120" s="226"/>
      <c r="C120" s="226"/>
      <c r="D120" s="226"/>
      <c r="E120" s="226"/>
      <c r="F120" s="226"/>
      <c r="G120" s="226"/>
      <c r="H120" s="226"/>
      <c r="I120" s="226"/>
      <c r="J120" s="226"/>
      <c r="K120" s="226"/>
    </row>
    <row r="121" spans="2:11" ht="7.5" customHeight="1">
      <c r="B121" s="252"/>
      <c r="C121" s="253"/>
      <c r="D121" s="253"/>
      <c r="E121" s="253"/>
      <c r="F121" s="253"/>
      <c r="G121" s="253"/>
      <c r="H121" s="253"/>
      <c r="I121" s="253"/>
      <c r="J121" s="253"/>
      <c r="K121" s="254"/>
    </row>
    <row r="122" spans="2:11" ht="45" customHeight="1">
      <c r="B122" s="255"/>
      <c r="C122" s="330" t="s">
        <v>546</v>
      </c>
      <c r="D122" s="330"/>
      <c r="E122" s="330"/>
      <c r="F122" s="330"/>
      <c r="G122" s="330"/>
      <c r="H122" s="330"/>
      <c r="I122" s="330"/>
      <c r="J122" s="330"/>
      <c r="K122" s="256"/>
    </row>
    <row r="123" spans="2:11" ht="17.25" customHeight="1">
      <c r="B123" s="257"/>
      <c r="C123" s="232" t="s">
        <v>492</v>
      </c>
      <c r="D123" s="232"/>
      <c r="E123" s="232"/>
      <c r="F123" s="232" t="s">
        <v>493</v>
      </c>
      <c r="G123" s="233"/>
      <c r="H123" s="232" t="s">
        <v>52</v>
      </c>
      <c r="I123" s="232" t="s">
        <v>55</v>
      </c>
      <c r="J123" s="232" t="s">
        <v>494</v>
      </c>
      <c r="K123" s="258"/>
    </row>
    <row r="124" spans="2:11" ht="17.25" customHeight="1">
      <c r="B124" s="257"/>
      <c r="C124" s="234" t="s">
        <v>495</v>
      </c>
      <c r="D124" s="234"/>
      <c r="E124" s="234"/>
      <c r="F124" s="235" t="s">
        <v>496</v>
      </c>
      <c r="G124" s="236"/>
      <c r="H124" s="234"/>
      <c r="I124" s="234"/>
      <c r="J124" s="234" t="s">
        <v>497</v>
      </c>
      <c r="K124" s="258"/>
    </row>
    <row r="125" spans="2:11" ht="5.25" customHeight="1">
      <c r="B125" s="259"/>
      <c r="C125" s="237"/>
      <c r="D125" s="237"/>
      <c r="E125" s="237"/>
      <c r="F125" s="237"/>
      <c r="G125" s="219"/>
      <c r="H125" s="237"/>
      <c r="I125" s="237"/>
      <c r="J125" s="237"/>
      <c r="K125" s="260"/>
    </row>
    <row r="126" spans="2:11" ht="15" customHeight="1">
      <c r="B126" s="259"/>
      <c r="C126" s="219" t="s">
        <v>501</v>
      </c>
      <c r="D126" s="237"/>
      <c r="E126" s="237"/>
      <c r="F126" s="239" t="s">
        <v>498</v>
      </c>
      <c r="G126" s="219"/>
      <c r="H126" s="219" t="s">
        <v>538</v>
      </c>
      <c r="I126" s="219" t="s">
        <v>500</v>
      </c>
      <c r="J126" s="219">
        <v>120</v>
      </c>
      <c r="K126" s="261"/>
    </row>
    <row r="127" spans="2:11" ht="15" customHeight="1">
      <c r="B127" s="259"/>
      <c r="C127" s="219" t="s">
        <v>547</v>
      </c>
      <c r="D127" s="219"/>
      <c r="E127" s="219"/>
      <c r="F127" s="239" t="s">
        <v>498</v>
      </c>
      <c r="G127" s="219"/>
      <c r="H127" s="219" t="s">
        <v>548</v>
      </c>
      <c r="I127" s="219" t="s">
        <v>500</v>
      </c>
      <c r="J127" s="219" t="s">
        <v>549</v>
      </c>
      <c r="K127" s="261"/>
    </row>
    <row r="128" spans="2:11" ht="15" customHeight="1">
      <c r="B128" s="259"/>
      <c r="C128" s="219" t="s">
        <v>446</v>
      </c>
      <c r="D128" s="219"/>
      <c r="E128" s="219"/>
      <c r="F128" s="239" t="s">
        <v>498</v>
      </c>
      <c r="G128" s="219"/>
      <c r="H128" s="219" t="s">
        <v>550</v>
      </c>
      <c r="I128" s="219" t="s">
        <v>500</v>
      </c>
      <c r="J128" s="219" t="s">
        <v>549</v>
      </c>
      <c r="K128" s="261"/>
    </row>
    <row r="129" spans="2:11" ht="15" customHeight="1">
      <c r="B129" s="259"/>
      <c r="C129" s="219" t="s">
        <v>509</v>
      </c>
      <c r="D129" s="219"/>
      <c r="E129" s="219"/>
      <c r="F129" s="239" t="s">
        <v>504</v>
      </c>
      <c r="G129" s="219"/>
      <c r="H129" s="219" t="s">
        <v>510</v>
      </c>
      <c r="I129" s="219" t="s">
        <v>500</v>
      </c>
      <c r="J129" s="219">
        <v>15</v>
      </c>
      <c r="K129" s="261"/>
    </row>
    <row r="130" spans="2:11" ht="15" customHeight="1">
      <c r="B130" s="259"/>
      <c r="C130" s="241" t="s">
        <v>511</v>
      </c>
      <c r="D130" s="241"/>
      <c r="E130" s="241"/>
      <c r="F130" s="242" t="s">
        <v>504</v>
      </c>
      <c r="G130" s="241"/>
      <c r="H130" s="241" t="s">
        <v>512</v>
      </c>
      <c r="I130" s="241" t="s">
        <v>500</v>
      </c>
      <c r="J130" s="241">
        <v>15</v>
      </c>
      <c r="K130" s="261"/>
    </row>
    <row r="131" spans="2:11" ht="15" customHeight="1">
      <c r="B131" s="259"/>
      <c r="C131" s="241" t="s">
        <v>513</v>
      </c>
      <c r="D131" s="241"/>
      <c r="E131" s="241"/>
      <c r="F131" s="242" t="s">
        <v>504</v>
      </c>
      <c r="G131" s="241"/>
      <c r="H131" s="241" t="s">
        <v>514</v>
      </c>
      <c r="I131" s="241" t="s">
        <v>500</v>
      </c>
      <c r="J131" s="241">
        <v>20</v>
      </c>
      <c r="K131" s="261"/>
    </row>
    <row r="132" spans="2:11" ht="15" customHeight="1">
      <c r="B132" s="259"/>
      <c r="C132" s="241" t="s">
        <v>515</v>
      </c>
      <c r="D132" s="241"/>
      <c r="E132" s="241"/>
      <c r="F132" s="242" t="s">
        <v>504</v>
      </c>
      <c r="G132" s="241"/>
      <c r="H132" s="241" t="s">
        <v>516</v>
      </c>
      <c r="I132" s="241" t="s">
        <v>500</v>
      </c>
      <c r="J132" s="241">
        <v>20</v>
      </c>
      <c r="K132" s="261"/>
    </row>
    <row r="133" spans="2:11" ht="15" customHeight="1">
      <c r="B133" s="259"/>
      <c r="C133" s="219" t="s">
        <v>503</v>
      </c>
      <c r="D133" s="219"/>
      <c r="E133" s="219"/>
      <c r="F133" s="239" t="s">
        <v>504</v>
      </c>
      <c r="G133" s="219"/>
      <c r="H133" s="219" t="s">
        <v>538</v>
      </c>
      <c r="I133" s="219" t="s">
        <v>500</v>
      </c>
      <c r="J133" s="219">
        <v>50</v>
      </c>
      <c r="K133" s="261"/>
    </row>
    <row r="134" spans="2:11" ht="15" customHeight="1">
      <c r="B134" s="259"/>
      <c r="C134" s="219" t="s">
        <v>517</v>
      </c>
      <c r="D134" s="219"/>
      <c r="E134" s="219"/>
      <c r="F134" s="239" t="s">
        <v>504</v>
      </c>
      <c r="G134" s="219"/>
      <c r="H134" s="219" t="s">
        <v>538</v>
      </c>
      <c r="I134" s="219" t="s">
        <v>500</v>
      </c>
      <c r="J134" s="219">
        <v>50</v>
      </c>
      <c r="K134" s="261"/>
    </row>
    <row r="135" spans="2:11" ht="15" customHeight="1">
      <c r="B135" s="259"/>
      <c r="C135" s="219" t="s">
        <v>523</v>
      </c>
      <c r="D135" s="219"/>
      <c r="E135" s="219"/>
      <c r="F135" s="239" t="s">
        <v>504</v>
      </c>
      <c r="G135" s="219"/>
      <c r="H135" s="219" t="s">
        <v>538</v>
      </c>
      <c r="I135" s="219" t="s">
        <v>500</v>
      </c>
      <c r="J135" s="219">
        <v>50</v>
      </c>
      <c r="K135" s="261"/>
    </row>
    <row r="136" spans="2:11" ht="15" customHeight="1">
      <c r="B136" s="259"/>
      <c r="C136" s="219" t="s">
        <v>525</v>
      </c>
      <c r="D136" s="219"/>
      <c r="E136" s="219"/>
      <c r="F136" s="239" t="s">
        <v>504</v>
      </c>
      <c r="G136" s="219"/>
      <c r="H136" s="219" t="s">
        <v>538</v>
      </c>
      <c r="I136" s="219" t="s">
        <v>500</v>
      </c>
      <c r="J136" s="219">
        <v>50</v>
      </c>
      <c r="K136" s="261"/>
    </row>
    <row r="137" spans="2:11" ht="15" customHeight="1">
      <c r="B137" s="259"/>
      <c r="C137" s="219" t="s">
        <v>526</v>
      </c>
      <c r="D137" s="219"/>
      <c r="E137" s="219"/>
      <c r="F137" s="239" t="s">
        <v>504</v>
      </c>
      <c r="G137" s="219"/>
      <c r="H137" s="219" t="s">
        <v>551</v>
      </c>
      <c r="I137" s="219" t="s">
        <v>500</v>
      </c>
      <c r="J137" s="219">
        <v>255</v>
      </c>
      <c r="K137" s="261"/>
    </row>
    <row r="138" spans="2:11" ht="15" customHeight="1">
      <c r="B138" s="259"/>
      <c r="C138" s="219" t="s">
        <v>528</v>
      </c>
      <c r="D138" s="219"/>
      <c r="E138" s="219"/>
      <c r="F138" s="239" t="s">
        <v>498</v>
      </c>
      <c r="G138" s="219"/>
      <c r="H138" s="219" t="s">
        <v>552</v>
      </c>
      <c r="I138" s="219" t="s">
        <v>530</v>
      </c>
      <c r="J138" s="219"/>
      <c r="K138" s="261"/>
    </row>
    <row r="139" spans="2:11" ht="15" customHeight="1">
      <c r="B139" s="259"/>
      <c r="C139" s="219" t="s">
        <v>531</v>
      </c>
      <c r="D139" s="219"/>
      <c r="E139" s="219"/>
      <c r="F139" s="239" t="s">
        <v>498</v>
      </c>
      <c r="G139" s="219"/>
      <c r="H139" s="219" t="s">
        <v>553</v>
      </c>
      <c r="I139" s="219" t="s">
        <v>533</v>
      </c>
      <c r="J139" s="219"/>
      <c r="K139" s="261"/>
    </row>
    <row r="140" spans="2:11" ht="15" customHeight="1">
      <c r="B140" s="259"/>
      <c r="C140" s="219" t="s">
        <v>534</v>
      </c>
      <c r="D140" s="219"/>
      <c r="E140" s="219"/>
      <c r="F140" s="239" t="s">
        <v>498</v>
      </c>
      <c r="G140" s="219"/>
      <c r="H140" s="219" t="s">
        <v>534</v>
      </c>
      <c r="I140" s="219" t="s">
        <v>533</v>
      </c>
      <c r="J140" s="219"/>
      <c r="K140" s="261"/>
    </row>
    <row r="141" spans="2:11" ht="15" customHeight="1">
      <c r="B141" s="259"/>
      <c r="C141" s="219" t="s">
        <v>36</v>
      </c>
      <c r="D141" s="219"/>
      <c r="E141" s="219"/>
      <c r="F141" s="239" t="s">
        <v>498</v>
      </c>
      <c r="G141" s="219"/>
      <c r="H141" s="219" t="s">
        <v>554</v>
      </c>
      <c r="I141" s="219" t="s">
        <v>533</v>
      </c>
      <c r="J141" s="219"/>
      <c r="K141" s="261"/>
    </row>
    <row r="142" spans="2:11" ht="15" customHeight="1">
      <c r="B142" s="259"/>
      <c r="C142" s="219" t="s">
        <v>555</v>
      </c>
      <c r="D142" s="219"/>
      <c r="E142" s="219"/>
      <c r="F142" s="239" t="s">
        <v>498</v>
      </c>
      <c r="G142" s="219"/>
      <c r="H142" s="219" t="s">
        <v>556</v>
      </c>
      <c r="I142" s="219" t="s">
        <v>533</v>
      </c>
      <c r="J142" s="219"/>
      <c r="K142" s="261"/>
    </row>
    <row r="143" spans="2:11" ht="15" customHeight="1">
      <c r="B143" s="262"/>
      <c r="C143" s="263"/>
      <c r="D143" s="263"/>
      <c r="E143" s="263"/>
      <c r="F143" s="263"/>
      <c r="G143" s="263"/>
      <c r="H143" s="263"/>
      <c r="I143" s="263"/>
      <c r="J143" s="263"/>
      <c r="K143" s="264"/>
    </row>
    <row r="144" spans="2:11" ht="18.75" customHeight="1">
      <c r="B144" s="216"/>
      <c r="C144" s="216"/>
      <c r="D144" s="216"/>
      <c r="E144" s="216"/>
      <c r="F144" s="251"/>
      <c r="G144" s="216"/>
      <c r="H144" s="216"/>
      <c r="I144" s="216"/>
      <c r="J144" s="216"/>
      <c r="K144" s="216"/>
    </row>
    <row r="145" spans="2:11" ht="18.75" customHeight="1">
      <c r="B145" s="226"/>
      <c r="C145" s="226"/>
      <c r="D145" s="226"/>
      <c r="E145" s="226"/>
      <c r="F145" s="226"/>
      <c r="G145" s="226"/>
      <c r="H145" s="226"/>
      <c r="I145" s="226"/>
      <c r="J145" s="226"/>
      <c r="K145" s="226"/>
    </row>
    <row r="146" spans="2:11" ht="7.5" customHeight="1">
      <c r="B146" s="227"/>
      <c r="C146" s="228"/>
      <c r="D146" s="228"/>
      <c r="E146" s="228"/>
      <c r="F146" s="228"/>
      <c r="G146" s="228"/>
      <c r="H146" s="228"/>
      <c r="I146" s="228"/>
      <c r="J146" s="228"/>
      <c r="K146" s="229"/>
    </row>
    <row r="147" spans="2:11" ht="45" customHeight="1">
      <c r="B147" s="230"/>
      <c r="C147" s="332" t="s">
        <v>557</v>
      </c>
      <c r="D147" s="332"/>
      <c r="E147" s="332"/>
      <c r="F147" s="332"/>
      <c r="G147" s="332"/>
      <c r="H147" s="332"/>
      <c r="I147" s="332"/>
      <c r="J147" s="332"/>
      <c r="K147" s="231"/>
    </row>
    <row r="148" spans="2:11" ht="17.25" customHeight="1">
      <c r="B148" s="230"/>
      <c r="C148" s="232" t="s">
        <v>492</v>
      </c>
      <c r="D148" s="232"/>
      <c r="E148" s="232"/>
      <c r="F148" s="232" t="s">
        <v>493</v>
      </c>
      <c r="G148" s="233"/>
      <c r="H148" s="232" t="s">
        <v>52</v>
      </c>
      <c r="I148" s="232" t="s">
        <v>55</v>
      </c>
      <c r="J148" s="232" t="s">
        <v>494</v>
      </c>
      <c r="K148" s="231"/>
    </row>
    <row r="149" spans="2:11" ht="17.25" customHeight="1">
      <c r="B149" s="230"/>
      <c r="C149" s="234" t="s">
        <v>495</v>
      </c>
      <c r="D149" s="234"/>
      <c r="E149" s="234"/>
      <c r="F149" s="235" t="s">
        <v>496</v>
      </c>
      <c r="G149" s="236"/>
      <c r="H149" s="234"/>
      <c r="I149" s="234"/>
      <c r="J149" s="234" t="s">
        <v>497</v>
      </c>
      <c r="K149" s="231"/>
    </row>
    <row r="150" spans="2:11" ht="5.25" customHeight="1">
      <c r="B150" s="240"/>
      <c r="C150" s="237"/>
      <c r="D150" s="237"/>
      <c r="E150" s="237"/>
      <c r="F150" s="237"/>
      <c r="G150" s="238"/>
      <c r="H150" s="237"/>
      <c r="I150" s="237"/>
      <c r="J150" s="237"/>
      <c r="K150" s="261"/>
    </row>
    <row r="151" spans="2:11" ht="15" customHeight="1">
      <c r="B151" s="240"/>
      <c r="C151" s="265" t="s">
        <v>501</v>
      </c>
      <c r="D151" s="219"/>
      <c r="E151" s="219"/>
      <c r="F151" s="266" t="s">
        <v>498</v>
      </c>
      <c r="G151" s="219"/>
      <c r="H151" s="265" t="s">
        <v>538</v>
      </c>
      <c r="I151" s="265" t="s">
        <v>500</v>
      </c>
      <c r="J151" s="265">
        <v>120</v>
      </c>
      <c r="K151" s="261"/>
    </row>
    <row r="152" spans="2:11" ht="15" customHeight="1">
      <c r="B152" s="240"/>
      <c r="C152" s="265" t="s">
        <v>547</v>
      </c>
      <c r="D152" s="219"/>
      <c r="E152" s="219"/>
      <c r="F152" s="266" t="s">
        <v>498</v>
      </c>
      <c r="G152" s="219"/>
      <c r="H152" s="265" t="s">
        <v>558</v>
      </c>
      <c r="I152" s="265" t="s">
        <v>500</v>
      </c>
      <c r="J152" s="265" t="s">
        <v>549</v>
      </c>
      <c r="K152" s="261"/>
    </row>
    <row r="153" spans="2:11" ht="15" customHeight="1">
      <c r="B153" s="240"/>
      <c r="C153" s="265" t="s">
        <v>446</v>
      </c>
      <c r="D153" s="219"/>
      <c r="E153" s="219"/>
      <c r="F153" s="266" t="s">
        <v>498</v>
      </c>
      <c r="G153" s="219"/>
      <c r="H153" s="265" t="s">
        <v>559</v>
      </c>
      <c r="I153" s="265" t="s">
        <v>500</v>
      </c>
      <c r="J153" s="265" t="s">
        <v>549</v>
      </c>
      <c r="K153" s="261"/>
    </row>
    <row r="154" spans="2:11" ht="15" customHeight="1">
      <c r="B154" s="240"/>
      <c r="C154" s="265" t="s">
        <v>503</v>
      </c>
      <c r="D154" s="219"/>
      <c r="E154" s="219"/>
      <c r="F154" s="266" t="s">
        <v>504</v>
      </c>
      <c r="G154" s="219"/>
      <c r="H154" s="265" t="s">
        <v>538</v>
      </c>
      <c r="I154" s="265" t="s">
        <v>500</v>
      </c>
      <c r="J154" s="265">
        <v>50</v>
      </c>
      <c r="K154" s="261"/>
    </row>
    <row r="155" spans="2:11" ht="15" customHeight="1">
      <c r="B155" s="240"/>
      <c r="C155" s="265" t="s">
        <v>506</v>
      </c>
      <c r="D155" s="219"/>
      <c r="E155" s="219"/>
      <c r="F155" s="266" t="s">
        <v>498</v>
      </c>
      <c r="G155" s="219"/>
      <c r="H155" s="265" t="s">
        <v>538</v>
      </c>
      <c r="I155" s="265" t="s">
        <v>508</v>
      </c>
      <c r="J155" s="265"/>
      <c r="K155" s="261"/>
    </row>
    <row r="156" spans="2:11" ht="15" customHeight="1">
      <c r="B156" s="240"/>
      <c r="C156" s="265" t="s">
        <v>517</v>
      </c>
      <c r="D156" s="219"/>
      <c r="E156" s="219"/>
      <c r="F156" s="266" t="s">
        <v>504</v>
      </c>
      <c r="G156" s="219"/>
      <c r="H156" s="265" t="s">
        <v>538</v>
      </c>
      <c r="I156" s="265" t="s">
        <v>500</v>
      </c>
      <c r="J156" s="265">
        <v>50</v>
      </c>
      <c r="K156" s="261"/>
    </row>
    <row r="157" spans="2:11" ht="15" customHeight="1">
      <c r="B157" s="240"/>
      <c r="C157" s="265" t="s">
        <v>525</v>
      </c>
      <c r="D157" s="219"/>
      <c r="E157" s="219"/>
      <c r="F157" s="266" t="s">
        <v>504</v>
      </c>
      <c r="G157" s="219"/>
      <c r="H157" s="265" t="s">
        <v>538</v>
      </c>
      <c r="I157" s="265" t="s">
        <v>500</v>
      </c>
      <c r="J157" s="265">
        <v>50</v>
      </c>
      <c r="K157" s="261"/>
    </row>
    <row r="158" spans="2:11" ht="15" customHeight="1">
      <c r="B158" s="240"/>
      <c r="C158" s="265" t="s">
        <v>523</v>
      </c>
      <c r="D158" s="219"/>
      <c r="E158" s="219"/>
      <c r="F158" s="266" t="s">
        <v>504</v>
      </c>
      <c r="G158" s="219"/>
      <c r="H158" s="265" t="s">
        <v>538</v>
      </c>
      <c r="I158" s="265" t="s">
        <v>500</v>
      </c>
      <c r="J158" s="265">
        <v>50</v>
      </c>
      <c r="K158" s="261"/>
    </row>
    <row r="159" spans="2:11" ht="15" customHeight="1">
      <c r="B159" s="240"/>
      <c r="C159" s="265" t="s">
        <v>84</v>
      </c>
      <c r="D159" s="219"/>
      <c r="E159" s="219"/>
      <c r="F159" s="266" t="s">
        <v>498</v>
      </c>
      <c r="G159" s="219"/>
      <c r="H159" s="265" t="s">
        <v>560</v>
      </c>
      <c r="I159" s="265" t="s">
        <v>500</v>
      </c>
      <c r="J159" s="265" t="s">
        <v>561</v>
      </c>
      <c r="K159" s="261"/>
    </row>
    <row r="160" spans="2:11" ht="15" customHeight="1">
      <c r="B160" s="240"/>
      <c r="C160" s="265" t="s">
        <v>562</v>
      </c>
      <c r="D160" s="219"/>
      <c r="E160" s="219"/>
      <c r="F160" s="266" t="s">
        <v>498</v>
      </c>
      <c r="G160" s="219"/>
      <c r="H160" s="265" t="s">
        <v>563</v>
      </c>
      <c r="I160" s="265" t="s">
        <v>533</v>
      </c>
      <c r="J160" s="265"/>
      <c r="K160" s="261"/>
    </row>
    <row r="161" spans="2:11" ht="15" customHeight="1">
      <c r="B161" s="267"/>
      <c r="C161" s="249"/>
      <c r="D161" s="249"/>
      <c r="E161" s="249"/>
      <c r="F161" s="249"/>
      <c r="G161" s="249"/>
      <c r="H161" s="249"/>
      <c r="I161" s="249"/>
      <c r="J161" s="249"/>
      <c r="K161" s="268"/>
    </row>
    <row r="162" spans="2:11" ht="18.75" customHeight="1">
      <c r="B162" s="216"/>
      <c r="C162" s="219"/>
      <c r="D162" s="219"/>
      <c r="E162" s="219"/>
      <c r="F162" s="239"/>
      <c r="G162" s="219"/>
      <c r="H162" s="219"/>
      <c r="I162" s="219"/>
      <c r="J162" s="219"/>
      <c r="K162" s="216"/>
    </row>
    <row r="163" spans="2:11" ht="18.75" customHeight="1">
      <c r="B163" s="226"/>
      <c r="C163" s="226"/>
      <c r="D163" s="226"/>
      <c r="E163" s="226"/>
      <c r="F163" s="226"/>
      <c r="G163" s="226"/>
      <c r="H163" s="226"/>
      <c r="I163" s="226"/>
      <c r="J163" s="226"/>
      <c r="K163" s="226"/>
    </row>
    <row r="164" spans="2:11" ht="7.5" customHeight="1">
      <c r="B164" s="208"/>
      <c r="C164" s="209"/>
      <c r="D164" s="209"/>
      <c r="E164" s="209"/>
      <c r="F164" s="209"/>
      <c r="G164" s="209"/>
      <c r="H164" s="209"/>
      <c r="I164" s="209"/>
      <c r="J164" s="209"/>
      <c r="K164" s="210"/>
    </row>
    <row r="165" spans="2:11" ht="45" customHeight="1">
      <c r="B165" s="211"/>
      <c r="C165" s="330" t="s">
        <v>564</v>
      </c>
      <c r="D165" s="330"/>
      <c r="E165" s="330"/>
      <c r="F165" s="330"/>
      <c r="G165" s="330"/>
      <c r="H165" s="330"/>
      <c r="I165" s="330"/>
      <c r="J165" s="330"/>
      <c r="K165" s="212"/>
    </row>
    <row r="166" spans="2:11" ht="17.25" customHeight="1">
      <c r="B166" s="211"/>
      <c r="C166" s="232" t="s">
        <v>492</v>
      </c>
      <c r="D166" s="232"/>
      <c r="E166" s="232"/>
      <c r="F166" s="232" t="s">
        <v>493</v>
      </c>
      <c r="G166" s="269"/>
      <c r="H166" s="270" t="s">
        <v>52</v>
      </c>
      <c r="I166" s="270" t="s">
        <v>55</v>
      </c>
      <c r="J166" s="232" t="s">
        <v>494</v>
      </c>
      <c r="K166" s="212"/>
    </row>
    <row r="167" spans="2:11" ht="17.25" customHeight="1">
      <c r="B167" s="213"/>
      <c r="C167" s="234" t="s">
        <v>495</v>
      </c>
      <c r="D167" s="234"/>
      <c r="E167" s="234"/>
      <c r="F167" s="235" t="s">
        <v>496</v>
      </c>
      <c r="G167" s="271"/>
      <c r="H167" s="272"/>
      <c r="I167" s="272"/>
      <c r="J167" s="234" t="s">
        <v>497</v>
      </c>
      <c r="K167" s="214"/>
    </row>
    <row r="168" spans="2:11" ht="5.25" customHeight="1">
      <c r="B168" s="240"/>
      <c r="C168" s="237"/>
      <c r="D168" s="237"/>
      <c r="E168" s="237"/>
      <c r="F168" s="237"/>
      <c r="G168" s="238"/>
      <c r="H168" s="237"/>
      <c r="I168" s="237"/>
      <c r="J168" s="237"/>
      <c r="K168" s="261"/>
    </row>
    <row r="169" spans="2:11" ht="15" customHeight="1">
      <c r="B169" s="240"/>
      <c r="C169" s="219" t="s">
        <v>501</v>
      </c>
      <c r="D169" s="219"/>
      <c r="E169" s="219"/>
      <c r="F169" s="239" t="s">
        <v>498</v>
      </c>
      <c r="G169" s="219"/>
      <c r="H169" s="219" t="s">
        <v>538</v>
      </c>
      <c r="I169" s="219" t="s">
        <v>500</v>
      </c>
      <c r="J169" s="219">
        <v>120</v>
      </c>
      <c r="K169" s="261"/>
    </row>
    <row r="170" spans="2:11" ht="15" customHeight="1">
      <c r="B170" s="240"/>
      <c r="C170" s="219" t="s">
        <v>547</v>
      </c>
      <c r="D170" s="219"/>
      <c r="E170" s="219"/>
      <c r="F170" s="239" t="s">
        <v>498</v>
      </c>
      <c r="G170" s="219"/>
      <c r="H170" s="219" t="s">
        <v>548</v>
      </c>
      <c r="I170" s="219" t="s">
        <v>500</v>
      </c>
      <c r="J170" s="219" t="s">
        <v>549</v>
      </c>
      <c r="K170" s="261"/>
    </row>
    <row r="171" spans="2:11" ht="15" customHeight="1">
      <c r="B171" s="240"/>
      <c r="C171" s="219" t="s">
        <v>446</v>
      </c>
      <c r="D171" s="219"/>
      <c r="E171" s="219"/>
      <c r="F171" s="239" t="s">
        <v>498</v>
      </c>
      <c r="G171" s="219"/>
      <c r="H171" s="219" t="s">
        <v>565</v>
      </c>
      <c r="I171" s="219" t="s">
        <v>500</v>
      </c>
      <c r="J171" s="219" t="s">
        <v>549</v>
      </c>
      <c r="K171" s="261"/>
    </row>
    <row r="172" spans="2:11" ht="15" customHeight="1">
      <c r="B172" s="240"/>
      <c r="C172" s="219" t="s">
        <v>503</v>
      </c>
      <c r="D172" s="219"/>
      <c r="E172" s="219"/>
      <c r="F172" s="239" t="s">
        <v>504</v>
      </c>
      <c r="G172" s="219"/>
      <c r="H172" s="219" t="s">
        <v>565</v>
      </c>
      <c r="I172" s="219" t="s">
        <v>500</v>
      </c>
      <c r="J172" s="219">
        <v>50</v>
      </c>
      <c r="K172" s="261"/>
    </row>
    <row r="173" spans="2:11" ht="15" customHeight="1">
      <c r="B173" s="240"/>
      <c r="C173" s="219" t="s">
        <v>506</v>
      </c>
      <c r="D173" s="219"/>
      <c r="E173" s="219"/>
      <c r="F173" s="239" t="s">
        <v>498</v>
      </c>
      <c r="G173" s="219"/>
      <c r="H173" s="219" t="s">
        <v>565</v>
      </c>
      <c r="I173" s="219" t="s">
        <v>508</v>
      </c>
      <c r="J173" s="219"/>
      <c r="K173" s="261"/>
    </row>
    <row r="174" spans="2:11" ht="15" customHeight="1">
      <c r="B174" s="240"/>
      <c r="C174" s="219" t="s">
        <v>517</v>
      </c>
      <c r="D174" s="219"/>
      <c r="E174" s="219"/>
      <c r="F174" s="239" t="s">
        <v>504</v>
      </c>
      <c r="G174" s="219"/>
      <c r="H174" s="219" t="s">
        <v>565</v>
      </c>
      <c r="I174" s="219" t="s">
        <v>500</v>
      </c>
      <c r="J174" s="219">
        <v>50</v>
      </c>
      <c r="K174" s="261"/>
    </row>
    <row r="175" spans="2:11" ht="15" customHeight="1">
      <c r="B175" s="240"/>
      <c r="C175" s="219" t="s">
        <v>525</v>
      </c>
      <c r="D175" s="219"/>
      <c r="E175" s="219"/>
      <c r="F175" s="239" t="s">
        <v>504</v>
      </c>
      <c r="G175" s="219"/>
      <c r="H175" s="219" t="s">
        <v>565</v>
      </c>
      <c r="I175" s="219" t="s">
        <v>500</v>
      </c>
      <c r="J175" s="219">
        <v>50</v>
      </c>
      <c r="K175" s="261"/>
    </row>
    <row r="176" spans="2:11" ht="15" customHeight="1">
      <c r="B176" s="240"/>
      <c r="C176" s="219" t="s">
        <v>523</v>
      </c>
      <c r="D176" s="219"/>
      <c r="E176" s="219"/>
      <c r="F176" s="239" t="s">
        <v>504</v>
      </c>
      <c r="G176" s="219"/>
      <c r="H176" s="219" t="s">
        <v>565</v>
      </c>
      <c r="I176" s="219" t="s">
        <v>500</v>
      </c>
      <c r="J176" s="219">
        <v>50</v>
      </c>
      <c r="K176" s="261"/>
    </row>
    <row r="177" spans="2:11" ht="15" customHeight="1">
      <c r="B177" s="240"/>
      <c r="C177" s="219" t="s">
        <v>106</v>
      </c>
      <c r="D177" s="219"/>
      <c r="E177" s="219"/>
      <c r="F177" s="239" t="s">
        <v>498</v>
      </c>
      <c r="G177" s="219"/>
      <c r="H177" s="219" t="s">
        <v>566</v>
      </c>
      <c r="I177" s="219" t="s">
        <v>567</v>
      </c>
      <c r="J177" s="219"/>
      <c r="K177" s="261"/>
    </row>
    <row r="178" spans="2:11" ht="15" customHeight="1">
      <c r="B178" s="240"/>
      <c r="C178" s="219" t="s">
        <v>55</v>
      </c>
      <c r="D178" s="219"/>
      <c r="E178" s="219"/>
      <c r="F178" s="239" t="s">
        <v>498</v>
      </c>
      <c r="G178" s="219"/>
      <c r="H178" s="219" t="s">
        <v>568</v>
      </c>
      <c r="I178" s="219" t="s">
        <v>569</v>
      </c>
      <c r="J178" s="219">
        <v>1</v>
      </c>
      <c r="K178" s="261"/>
    </row>
    <row r="179" spans="2:11" ht="15" customHeight="1">
      <c r="B179" s="240"/>
      <c r="C179" s="219" t="s">
        <v>51</v>
      </c>
      <c r="D179" s="219"/>
      <c r="E179" s="219"/>
      <c r="F179" s="239" t="s">
        <v>498</v>
      </c>
      <c r="G179" s="219"/>
      <c r="H179" s="219" t="s">
        <v>570</v>
      </c>
      <c r="I179" s="219" t="s">
        <v>500</v>
      </c>
      <c r="J179" s="219">
        <v>20</v>
      </c>
      <c r="K179" s="261"/>
    </row>
    <row r="180" spans="2:11" ht="15" customHeight="1">
      <c r="B180" s="240"/>
      <c r="C180" s="219" t="s">
        <v>52</v>
      </c>
      <c r="D180" s="219"/>
      <c r="E180" s="219"/>
      <c r="F180" s="239" t="s">
        <v>498</v>
      </c>
      <c r="G180" s="219"/>
      <c r="H180" s="219" t="s">
        <v>571</v>
      </c>
      <c r="I180" s="219" t="s">
        <v>500</v>
      </c>
      <c r="J180" s="219">
        <v>255</v>
      </c>
      <c r="K180" s="261"/>
    </row>
    <row r="181" spans="2:11" ht="15" customHeight="1">
      <c r="B181" s="240"/>
      <c r="C181" s="219" t="s">
        <v>107</v>
      </c>
      <c r="D181" s="219"/>
      <c r="E181" s="219"/>
      <c r="F181" s="239" t="s">
        <v>498</v>
      </c>
      <c r="G181" s="219"/>
      <c r="H181" s="219" t="s">
        <v>462</v>
      </c>
      <c r="I181" s="219" t="s">
        <v>500</v>
      </c>
      <c r="J181" s="219">
        <v>10</v>
      </c>
      <c r="K181" s="261"/>
    </row>
    <row r="182" spans="2:11" ht="15" customHeight="1">
      <c r="B182" s="240"/>
      <c r="C182" s="219" t="s">
        <v>108</v>
      </c>
      <c r="D182" s="219"/>
      <c r="E182" s="219"/>
      <c r="F182" s="239" t="s">
        <v>498</v>
      </c>
      <c r="G182" s="219"/>
      <c r="H182" s="219" t="s">
        <v>572</v>
      </c>
      <c r="I182" s="219" t="s">
        <v>533</v>
      </c>
      <c r="J182" s="219"/>
      <c r="K182" s="261"/>
    </row>
    <row r="183" spans="2:11" ht="15" customHeight="1">
      <c r="B183" s="240"/>
      <c r="C183" s="219" t="s">
        <v>573</v>
      </c>
      <c r="D183" s="219"/>
      <c r="E183" s="219"/>
      <c r="F183" s="239" t="s">
        <v>498</v>
      </c>
      <c r="G183" s="219"/>
      <c r="H183" s="219" t="s">
        <v>574</v>
      </c>
      <c r="I183" s="219" t="s">
        <v>533</v>
      </c>
      <c r="J183" s="219"/>
      <c r="K183" s="261"/>
    </row>
    <row r="184" spans="2:11" ht="15" customHeight="1">
      <c r="B184" s="240"/>
      <c r="C184" s="219" t="s">
        <v>562</v>
      </c>
      <c r="D184" s="219"/>
      <c r="E184" s="219"/>
      <c r="F184" s="239" t="s">
        <v>498</v>
      </c>
      <c r="G184" s="219"/>
      <c r="H184" s="219" t="s">
        <v>575</v>
      </c>
      <c r="I184" s="219" t="s">
        <v>533</v>
      </c>
      <c r="J184" s="219"/>
      <c r="K184" s="261"/>
    </row>
    <row r="185" spans="2:11" ht="15" customHeight="1">
      <c r="B185" s="240"/>
      <c r="C185" s="219" t="s">
        <v>110</v>
      </c>
      <c r="D185" s="219"/>
      <c r="E185" s="219"/>
      <c r="F185" s="239" t="s">
        <v>504</v>
      </c>
      <c r="G185" s="219"/>
      <c r="H185" s="219" t="s">
        <v>576</v>
      </c>
      <c r="I185" s="219" t="s">
        <v>500</v>
      </c>
      <c r="J185" s="219">
        <v>50</v>
      </c>
      <c r="K185" s="261"/>
    </row>
    <row r="186" spans="2:11" ht="15" customHeight="1">
      <c r="B186" s="240"/>
      <c r="C186" s="219" t="s">
        <v>577</v>
      </c>
      <c r="D186" s="219"/>
      <c r="E186" s="219"/>
      <c r="F186" s="239" t="s">
        <v>504</v>
      </c>
      <c r="G186" s="219"/>
      <c r="H186" s="219" t="s">
        <v>578</v>
      </c>
      <c r="I186" s="219" t="s">
        <v>579</v>
      </c>
      <c r="J186" s="219"/>
      <c r="K186" s="261"/>
    </row>
    <row r="187" spans="2:11" ht="15" customHeight="1">
      <c r="B187" s="240"/>
      <c r="C187" s="219" t="s">
        <v>580</v>
      </c>
      <c r="D187" s="219"/>
      <c r="E187" s="219"/>
      <c r="F187" s="239" t="s">
        <v>504</v>
      </c>
      <c r="G187" s="219"/>
      <c r="H187" s="219" t="s">
        <v>581</v>
      </c>
      <c r="I187" s="219" t="s">
        <v>579</v>
      </c>
      <c r="J187" s="219"/>
      <c r="K187" s="261"/>
    </row>
    <row r="188" spans="2:11" ht="15" customHeight="1">
      <c r="B188" s="240"/>
      <c r="C188" s="219" t="s">
        <v>582</v>
      </c>
      <c r="D188" s="219"/>
      <c r="E188" s="219"/>
      <c r="F188" s="239" t="s">
        <v>504</v>
      </c>
      <c r="G188" s="219"/>
      <c r="H188" s="219" t="s">
        <v>583</v>
      </c>
      <c r="I188" s="219" t="s">
        <v>579</v>
      </c>
      <c r="J188" s="219"/>
      <c r="K188" s="261"/>
    </row>
    <row r="189" spans="2:11" ht="15" customHeight="1">
      <c r="B189" s="240"/>
      <c r="C189" s="273" t="s">
        <v>584</v>
      </c>
      <c r="D189" s="219"/>
      <c r="E189" s="219"/>
      <c r="F189" s="239" t="s">
        <v>504</v>
      </c>
      <c r="G189" s="219"/>
      <c r="H189" s="219" t="s">
        <v>585</v>
      </c>
      <c r="I189" s="219" t="s">
        <v>586</v>
      </c>
      <c r="J189" s="274" t="s">
        <v>587</v>
      </c>
      <c r="K189" s="261"/>
    </row>
    <row r="190" spans="2:11" ht="15" customHeight="1">
      <c r="B190" s="240"/>
      <c r="C190" s="225" t="s">
        <v>40</v>
      </c>
      <c r="D190" s="219"/>
      <c r="E190" s="219"/>
      <c r="F190" s="239" t="s">
        <v>498</v>
      </c>
      <c r="G190" s="219"/>
      <c r="H190" s="216" t="s">
        <v>588</v>
      </c>
      <c r="I190" s="219" t="s">
        <v>589</v>
      </c>
      <c r="J190" s="219"/>
      <c r="K190" s="261"/>
    </row>
    <row r="191" spans="2:11" ht="15" customHeight="1">
      <c r="B191" s="240"/>
      <c r="C191" s="225" t="s">
        <v>590</v>
      </c>
      <c r="D191" s="219"/>
      <c r="E191" s="219"/>
      <c r="F191" s="239" t="s">
        <v>498</v>
      </c>
      <c r="G191" s="219"/>
      <c r="H191" s="219" t="s">
        <v>591</v>
      </c>
      <c r="I191" s="219" t="s">
        <v>533</v>
      </c>
      <c r="J191" s="219"/>
      <c r="K191" s="261"/>
    </row>
    <row r="192" spans="2:11" ht="15" customHeight="1">
      <c r="B192" s="240"/>
      <c r="C192" s="225" t="s">
        <v>592</v>
      </c>
      <c r="D192" s="219"/>
      <c r="E192" s="219"/>
      <c r="F192" s="239" t="s">
        <v>498</v>
      </c>
      <c r="G192" s="219"/>
      <c r="H192" s="219" t="s">
        <v>593</v>
      </c>
      <c r="I192" s="219" t="s">
        <v>533</v>
      </c>
      <c r="J192" s="219"/>
      <c r="K192" s="261"/>
    </row>
    <row r="193" spans="2:11" ht="15" customHeight="1">
      <c r="B193" s="240"/>
      <c r="C193" s="225" t="s">
        <v>594</v>
      </c>
      <c r="D193" s="219"/>
      <c r="E193" s="219"/>
      <c r="F193" s="239" t="s">
        <v>504</v>
      </c>
      <c r="G193" s="219"/>
      <c r="H193" s="219" t="s">
        <v>595</v>
      </c>
      <c r="I193" s="219" t="s">
        <v>533</v>
      </c>
      <c r="J193" s="219"/>
      <c r="K193" s="261"/>
    </row>
    <row r="194" spans="2:11" ht="15" customHeight="1">
      <c r="B194" s="267"/>
      <c r="C194" s="275"/>
      <c r="D194" s="249"/>
      <c r="E194" s="249"/>
      <c r="F194" s="249"/>
      <c r="G194" s="249"/>
      <c r="H194" s="249"/>
      <c r="I194" s="249"/>
      <c r="J194" s="249"/>
      <c r="K194" s="268"/>
    </row>
    <row r="195" spans="2:11" ht="18.75" customHeight="1">
      <c r="B195" s="216"/>
      <c r="C195" s="219"/>
      <c r="D195" s="219"/>
      <c r="E195" s="219"/>
      <c r="F195" s="239"/>
      <c r="G195" s="219"/>
      <c r="H195" s="219"/>
      <c r="I195" s="219"/>
      <c r="J195" s="219"/>
      <c r="K195" s="216"/>
    </row>
    <row r="196" spans="2:11" ht="18.75" customHeight="1">
      <c r="B196" s="216"/>
      <c r="C196" s="219"/>
      <c r="D196" s="219"/>
      <c r="E196" s="219"/>
      <c r="F196" s="239"/>
      <c r="G196" s="219"/>
      <c r="H196" s="219"/>
      <c r="I196" s="219"/>
      <c r="J196" s="219"/>
      <c r="K196" s="216"/>
    </row>
    <row r="197" spans="2:11" ht="18.75" customHeight="1">
      <c r="B197" s="226"/>
      <c r="C197" s="226"/>
      <c r="D197" s="226"/>
      <c r="E197" s="226"/>
      <c r="F197" s="226"/>
      <c r="G197" s="226"/>
      <c r="H197" s="226"/>
      <c r="I197" s="226"/>
      <c r="J197" s="226"/>
      <c r="K197" s="226"/>
    </row>
    <row r="198" spans="2:11" ht="13.5">
      <c r="B198" s="208"/>
      <c r="C198" s="209"/>
      <c r="D198" s="209"/>
      <c r="E198" s="209"/>
      <c r="F198" s="209"/>
      <c r="G198" s="209"/>
      <c r="H198" s="209"/>
      <c r="I198" s="209"/>
      <c r="J198" s="209"/>
      <c r="K198" s="210"/>
    </row>
    <row r="199" spans="2:11" ht="21">
      <c r="B199" s="211"/>
      <c r="C199" s="330" t="s">
        <v>596</v>
      </c>
      <c r="D199" s="330"/>
      <c r="E199" s="330"/>
      <c r="F199" s="330"/>
      <c r="G199" s="330"/>
      <c r="H199" s="330"/>
      <c r="I199" s="330"/>
      <c r="J199" s="330"/>
      <c r="K199" s="212"/>
    </row>
    <row r="200" spans="2:11" ht="25.5" customHeight="1">
      <c r="B200" s="211"/>
      <c r="C200" s="276" t="s">
        <v>597</v>
      </c>
      <c r="D200" s="276"/>
      <c r="E200" s="276"/>
      <c r="F200" s="276" t="s">
        <v>598</v>
      </c>
      <c r="G200" s="277"/>
      <c r="H200" s="329" t="s">
        <v>599</v>
      </c>
      <c r="I200" s="329"/>
      <c r="J200" s="329"/>
      <c r="K200" s="212"/>
    </row>
    <row r="201" spans="2:11" ht="5.25" customHeight="1">
      <c r="B201" s="240"/>
      <c r="C201" s="237"/>
      <c r="D201" s="237"/>
      <c r="E201" s="237"/>
      <c r="F201" s="237"/>
      <c r="G201" s="219"/>
      <c r="H201" s="237"/>
      <c r="I201" s="237"/>
      <c r="J201" s="237"/>
      <c r="K201" s="261"/>
    </row>
    <row r="202" spans="2:11" ht="15" customHeight="1">
      <c r="B202" s="240"/>
      <c r="C202" s="219" t="s">
        <v>589</v>
      </c>
      <c r="D202" s="219"/>
      <c r="E202" s="219"/>
      <c r="F202" s="239" t="s">
        <v>41</v>
      </c>
      <c r="G202" s="219"/>
      <c r="H202" s="328" t="s">
        <v>600</v>
      </c>
      <c r="I202" s="328"/>
      <c r="J202" s="328"/>
      <c r="K202" s="261"/>
    </row>
    <row r="203" spans="2:11" ht="15" customHeight="1">
      <c r="B203" s="240"/>
      <c r="C203" s="246"/>
      <c r="D203" s="219"/>
      <c r="E203" s="219"/>
      <c r="F203" s="239" t="s">
        <v>42</v>
      </c>
      <c r="G203" s="219"/>
      <c r="H203" s="328" t="s">
        <v>601</v>
      </c>
      <c r="I203" s="328"/>
      <c r="J203" s="328"/>
      <c r="K203" s="261"/>
    </row>
    <row r="204" spans="2:11" ht="15" customHeight="1">
      <c r="B204" s="240"/>
      <c r="C204" s="246"/>
      <c r="D204" s="219"/>
      <c r="E204" s="219"/>
      <c r="F204" s="239" t="s">
        <v>45</v>
      </c>
      <c r="G204" s="219"/>
      <c r="H204" s="328" t="s">
        <v>602</v>
      </c>
      <c r="I204" s="328"/>
      <c r="J204" s="328"/>
      <c r="K204" s="261"/>
    </row>
    <row r="205" spans="2:11" ht="15" customHeight="1">
      <c r="B205" s="240"/>
      <c r="C205" s="219"/>
      <c r="D205" s="219"/>
      <c r="E205" s="219"/>
      <c r="F205" s="239" t="s">
        <v>43</v>
      </c>
      <c r="G205" s="219"/>
      <c r="H205" s="328" t="s">
        <v>603</v>
      </c>
      <c r="I205" s="328"/>
      <c r="J205" s="328"/>
      <c r="K205" s="261"/>
    </row>
    <row r="206" spans="2:11" ht="15" customHeight="1">
      <c r="B206" s="240"/>
      <c r="C206" s="219"/>
      <c r="D206" s="219"/>
      <c r="E206" s="219"/>
      <c r="F206" s="239" t="s">
        <v>44</v>
      </c>
      <c r="G206" s="219"/>
      <c r="H206" s="328" t="s">
        <v>604</v>
      </c>
      <c r="I206" s="328"/>
      <c r="J206" s="328"/>
      <c r="K206" s="261"/>
    </row>
    <row r="207" spans="2:11" ht="15" customHeight="1">
      <c r="B207" s="240"/>
      <c r="C207" s="219"/>
      <c r="D207" s="219"/>
      <c r="E207" s="219"/>
      <c r="F207" s="239"/>
      <c r="G207" s="219"/>
      <c r="H207" s="219"/>
      <c r="I207" s="219"/>
      <c r="J207" s="219"/>
      <c r="K207" s="261"/>
    </row>
    <row r="208" spans="2:11" ht="15" customHeight="1">
      <c r="B208" s="240"/>
      <c r="C208" s="219" t="s">
        <v>545</v>
      </c>
      <c r="D208" s="219"/>
      <c r="E208" s="219"/>
      <c r="F208" s="239" t="s">
        <v>77</v>
      </c>
      <c r="G208" s="219"/>
      <c r="H208" s="328" t="s">
        <v>605</v>
      </c>
      <c r="I208" s="328"/>
      <c r="J208" s="328"/>
      <c r="K208" s="261"/>
    </row>
    <row r="209" spans="2:11" ht="15" customHeight="1">
      <c r="B209" s="240"/>
      <c r="C209" s="246"/>
      <c r="D209" s="219"/>
      <c r="E209" s="219"/>
      <c r="F209" s="239" t="s">
        <v>440</v>
      </c>
      <c r="G209" s="219"/>
      <c r="H209" s="328" t="s">
        <v>441</v>
      </c>
      <c r="I209" s="328"/>
      <c r="J209" s="328"/>
      <c r="K209" s="261"/>
    </row>
    <row r="210" spans="2:11" ht="15" customHeight="1">
      <c r="B210" s="240"/>
      <c r="C210" s="219"/>
      <c r="D210" s="219"/>
      <c r="E210" s="219"/>
      <c r="F210" s="239" t="s">
        <v>438</v>
      </c>
      <c r="G210" s="219"/>
      <c r="H210" s="328" t="s">
        <v>606</v>
      </c>
      <c r="I210" s="328"/>
      <c r="J210" s="328"/>
      <c r="K210" s="261"/>
    </row>
    <row r="211" spans="2:11" ht="15" customHeight="1">
      <c r="B211" s="278"/>
      <c r="C211" s="246"/>
      <c r="D211" s="246"/>
      <c r="E211" s="246"/>
      <c r="F211" s="239" t="s">
        <v>442</v>
      </c>
      <c r="G211" s="225"/>
      <c r="H211" s="327" t="s">
        <v>443</v>
      </c>
      <c r="I211" s="327"/>
      <c r="J211" s="327"/>
      <c r="K211" s="279"/>
    </row>
    <row r="212" spans="2:11" ht="15" customHeight="1">
      <c r="B212" s="278"/>
      <c r="C212" s="246"/>
      <c r="D212" s="246"/>
      <c r="E212" s="246"/>
      <c r="F212" s="239" t="s">
        <v>444</v>
      </c>
      <c r="G212" s="225"/>
      <c r="H212" s="327" t="s">
        <v>607</v>
      </c>
      <c r="I212" s="327"/>
      <c r="J212" s="327"/>
      <c r="K212" s="279"/>
    </row>
    <row r="213" spans="2:11" ht="15" customHeight="1">
      <c r="B213" s="278"/>
      <c r="C213" s="246"/>
      <c r="D213" s="246"/>
      <c r="E213" s="246"/>
      <c r="F213" s="280"/>
      <c r="G213" s="225"/>
      <c r="H213" s="281"/>
      <c r="I213" s="281"/>
      <c r="J213" s="281"/>
      <c r="K213" s="279"/>
    </row>
    <row r="214" spans="2:11" ht="15" customHeight="1">
      <c r="B214" s="278"/>
      <c r="C214" s="219" t="s">
        <v>569</v>
      </c>
      <c r="D214" s="246"/>
      <c r="E214" s="246"/>
      <c r="F214" s="239">
        <v>1</v>
      </c>
      <c r="G214" s="225"/>
      <c r="H214" s="327" t="s">
        <v>608</v>
      </c>
      <c r="I214" s="327"/>
      <c r="J214" s="327"/>
      <c r="K214" s="279"/>
    </row>
    <row r="215" spans="2:11" ht="15" customHeight="1">
      <c r="B215" s="278"/>
      <c r="C215" s="246"/>
      <c r="D215" s="246"/>
      <c r="E215" s="246"/>
      <c r="F215" s="239">
        <v>2</v>
      </c>
      <c r="G215" s="225"/>
      <c r="H215" s="327" t="s">
        <v>609</v>
      </c>
      <c r="I215" s="327"/>
      <c r="J215" s="327"/>
      <c r="K215" s="279"/>
    </row>
    <row r="216" spans="2:11" ht="15" customHeight="1">
      <c r="B216" s="278"/>
      <c r="C216" s="246"/>
      <c r="D216" s="246"/>
      <c r="E216" s="246"/>
      <c r="F216" s="239">
        <v>3</v>
      </c>
      <c r="G216" s="225"/>
      <c r="H216" s="327" t="s">
        <v>610</v>
      </c>
      <c r="I216" s="327"/>
      <c r="J216" s="327"/>
      <c r="K216" s="279"/>
    </row>
    <row r="217" spans="2:11" ht="15" customHeight="1">
      <c r="B217" s="278"/>
      <c r="C217" s="246"/>
      <c r="D217" s="246"/>
      <c r="E217" s="246"/>
      <c r="F217" s="239">
        <v>4</v>
      </c>
      <c r="G217" s="225"/>
      <c r="H217" s="327" t="s">
        <v>611</v>
      </c>
      <c r="I217" s="327"/>
      <c r="J217" s="327"/>
      <c r="K217" s="279"/>
    </row>
    <row r="218" spans="2:11" ht="12.75" customHeight="1">
      <c r="B218" s="282"/>
      <c r="C218" s="283"/>
      <c r="D218" s="283"/>
      <c r="E218" s="283"/>
      <c r="F218" s="283"/>
      <c r="G218" s="283"/>
      <c r="H218" s="283"/>
      <c r="I218" s="283"/>
      <c r="J218" s="283"/>
      <c r="K218" s="284"/>
    </row>
  </sheetData>
  <sheetProtection formatCells="0" formatColumns="0" formatRows="0" insertColumns="0" insertRows="0" insertHyperlinks="0" deleteColumns="0" deleteRows="0" sort="0" autoFilter="0" pivotTables="0"/>
  <mergeCells count="77">
    <mergeCell ref="D69:J69"/>
    <mergeCell ref="D70:J70"/>
    <mergeCell ref="C75:J75"/>
    <mergeCell ref="D62:J62"/>
    <mergeCell ref="D65:J65"/>
    <mergeCell ref="D66:J66"/>
    <mergeCell ref="D68:J68"/>
    <mergeCell ref="D63:J63"/>
    <mergeCell ref="D67:J67"/>
    <mergeCell ref="C52:J52"/>
    <mergeCell ref="C54:J54"/>
    <mergeCell ref="C55:J55"/>
    <mergeCell ref="D61:J61"/>
    <mergeCell ref="C57:J57"/>
    <mergeCell ref="D58:J58"/>
    <mergeCell ref="D59:J59"/>
    <mergeCell ref="D60:J60"/>
    <mergeCell ref="D47:J47"/>
    <mergeCell ref="E48:J48"/>
    <mergeCell ref="E49:J49"/>
    <mergeCell ref="D51:J51"/>
    <mergeCell ref="E50:J50"/>
    <mergeCell ref="D16:J16"/>
    <mergeCell ref="D17:J17"/>
    <mergeCell ref="F18:J18"/>
    <mergeCell ref="D33:J33"/>
    <mergeCell ref="D34:J34"/>
    <mergeCell ref="C3:J3"/>
    <mergeCell ref="C9:J9"/>
    <mergeCell ref="D10:J10"/>
    <mergeCell ref="D15:J15"/>
    <mergeCell ref="C4:J4"/>
    <mergeCell ref="C6:J6"/>
    <mergeCell ref="C7:J7"/>
    <mergeCell ref="D11:J11"/>
    <mergeCell ref="F20:J20"/>
    <mergeCell ref="F23:J23"/>
    <mergeCell ref="F21:J21"/>
    <mergeCell ref="F22:J22"/>
    <mergeCell ref="F19:J19"/>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G42:J42"/>
    <mergeCell ref="G41:J41"/>
    <mergeCell ref="G43:J43"/>
    <mergeCell ref="G44:J44"/>
    <mergeCell ref="G45:J45"/>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Změnový list_3 - Nulový z...</vt:lpstr>
      <vt:lpstr>Pokyny pro vyplnění</vt:lpstr>
      <vt:lpstr>'Rekapitulace stavby'!Názvy_tisku</vt:lpstr>
      <vt:lpstr>'Změnový list_3 - Nulový z...'!Názvy_tisku</vt:lpstr>
      <vt:lpstr>'Pokyny pro vyplnění'!Oblast_tisku</vt:lpstr>
      <vt:lpstr>'Rekapitulace stavby'!Oblast_tisku</vt:lpstr>
      <vt:lpstr>'Změnový list_3 - Nulový z...'!Oblast_tisku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Vašek Petr</dc:creator>
  <cp:lastModifiedBy>Novotná Eva</cp:lastModifiedBy>
  <dcterms:created xsi:type="dcterms:W3CDTF">2019-02-14T10:06:19Z</dcterms:created>
  <dcterms:modified xsi:type="dcterms:W3CDTF">2019-05-13T10:58:20Z</dcterms:modified>
</cp:coreProperties>
</file>