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bookViews>
    <workbookView xWindow="0" yWindow="0" windowWidth="28800" windowHeight="12210" activeTab="0"/>
  </bookViews>
  <sheets>
    <sheet name="Rekapitulace stavby" sheetId="1" r:id="rId1"/>
    <sheet name="SO01 - Atletický ovál" sheetId="2" r:id="rId2"/>
    <sheet name="SO02 - Fotbalové hřiště" sheetId="3" r:id="rId3"/>
    <sheet name="SO03 - Hřiště s umělým po..." sheetId="4" r:id="rId4"/>
    <sheet name="SO04 - Obnova tribuny" sheetId="5" r:id="rId5"/>
    <sheet name="SO06 - Skatepark a horole..." sheetId="6" r:id="rId6"/>
    <sheet name="SO07 - Vnitřní oplocení a..." sheetId="7" r:id="rId7"/>
    <sheet name="SO08 - Vstupní objekty" sheetId="8" r:id="rId8"/>
    <sheet name="SO09 - Vnější oplocení" sheetId="9" r:id="rId9"/>
    <sheet name="SO10 - Zemní práce a obno..." sheetId="10" r:id="rId10"/>
    <sheet name="IO01 - Areálové osvětlení" sheetId="11" r:id="rId11"/>
    <sheet name="IO02 - Areálové ozvučení" sheetId="12" r:id="rId12"/>
    <sheet name="IO03 - Areálové odvodnění" sheetId="13" r:id="rId13"/>
  </sheets>
  <definedNames>
    <definedName name="_xlnm.Print_Area" localSheetId="10">'IO01 - Areálové osvětlení'!$C$4:$Q$70,'IO01 - Areálové osvětlení'!$C$76:$Q$101,'IO01 - Areálové osvětlení'!$C$107:$Q$127</definedName>
    <definedName name="_xlnm.Print_Area" localSheetId="11">'IO02 - Areálové ozvučení'!$C$4:$Q$70,'IO02 - Areálové ozvučení'!$C$76:$Q$101,'IO02 - Areálové ozvučení'!$C$107:$Q$125</definedName>
    <definedName name="_xlnm.Print_Area" localSheetId="12">'IO03 - Areálové odvodnění'!$C$4:$Q$70,'IO03 - Areálové odvodnění'!$C$76:$Q$101,'IO03 - Areálové odvodnění'!$C$107:$Q$125</definedName>
    <definedName name="_xlnm.Print_Area" localSheetId="0">'Rekapitulace stavby'!$C$4:$AP$70,'Rekapitulace stavby'!$C$76:$AP$107</definedName>
    <definedName name="_xlnm.Print_Area" localSheetId="1">'SO01 - Atletický ovál'!$C$4:$Q$70,'SO01 - Atletický ovál'!$C$76:$Q$106,'SO01 - Atletický ovál'!$C$112:$Q$161</definedName>
    <definedName name="_xlnm.Print_Area" localSheetId="2">'SO02 - Fotbalové hřiště'!$C$4:$Q$70,'SO02 - Fotbalové hřiště'!$C$76:$Q$107,'SO02 - Fotbalové hřiště'!$C$113:$Q$147</definedName>
    <definedName name="_xlnm.Print_Area" localSheetId="3">'SO03 - Hřiště s umělým po...'!$C$4:$Q$70,'SO03 - Hřiště s umělým po...'!$C$76:$Q$111,'SO03 - Hřiště s umělým po...'!$C$117:$Q$182</definedName>
    <definedName name="_xlnm.Print_Area" localSheetId="4">'SO04 - Obnova tribuny'!$C$4:$Q$70,'SO04 - Obnova tribuny'!$C$76:$Q$110,'SO04 - Obnova tribuny'!$C$116:$Q$159</definedName>
    <definedName name="_xlnm.Print_Area" localSheetId="5">'SO06 - Skatepark a horole...'!$C$4:$Q$70,'SO06 - Skatepark a horole...'!$C$76:$Q$112,'SO06 - Skatepark a horole...'!$C$118:$Q$199</definedName>
    <definedName name="_xlnm.Print_Area" localSheetId="6">'SO07 - Vnitřní oplocení a...'!$C$4:$Q$70,'SO07 - Vnitřní oplocení a...'!$C$76:$Q$104,'SO07 - Vnitřní oplocení a...'!$C$110:$Q$136</definedName>
    <definedName name="_xlnm.Print_Area" localSheetId="7">'SO08 - Vstupní objekty'!$C$4:$Q$70,'SO08 - Vstupní objekty'!$C$76:$Q$116,'SO08 - Vstupní objekty'!$C$122:$Q$204</definedName>
    <definedName name="_xlnm.Print_Area" localSheetId="8">'SO09 - Vnější oplocení'!$C$4:$Q$70,'SO09 - Vnější oplocení'!$C$76:$Q$101,'SO09 - Vnější oplocení'!$C$107:$Q$128</definedName>
    <definedName name="_xlnm.Print_Area" localSheetId="9">'SO10 - Zemní práce a obno...'!$C$4:$Q$70,'SO10 - Zemní práce a obno...'!$C$76:$Q$104,'SO10 - Zemní práce a obno...'!$C$110:$Q$158</definedName>
    <definedName name="_xlnm.Print_Titles" localSheetId="0">'Rekapitulace stavby'!$85:$85</definedName>
    <definedName name="_xlnm.Print_Titles" localSheetId="1">'SO01 - Atletický ovál'!$122:$122</definedName>
    <definedName name="_xlnm.Print_Titles" localSheetId="2">'SO02 - Fotbalové hřiště'!$123:$123</definedName>
    <definedName name="_xlnm.Print_Titles" localSheetId="3">'SO03 - Hřiště s umělým po...'!$127:$127</definedName>
    <definedName name="_xlnm.Print_Titles" localSheetId="4">'SO04 - Obnova tribuny'!$126:$126</definedName>
    <definedName name="_xlnm.Print_Titles" localSheetId="5">'SO06 - Skatepark a horole...'!$128:$128</definedName>
    <definedName name="_xlnm.Print_Titles" localSheetId="6">'SO07 - Vnitřní oplocení a...'!$120:$120</definedName>
    <definedName name="_xlnm.Print_Titles" localSheetId="7">'SO08 - Vstupní objekty'!$132:$132</definedName>
    <definedName name="_xlnm.Print_Titles" localSheetId="8">'SO09 - Vnější oplocení'!$117:$117</definedName>
    <definedName name="_xlnm.Print_Titles" localSheetId="9">'SO10 - Zemní práce a obno...'!$120:$120</definedName>
    <definedName name="_xlnm.Print_Titles" localSheetId="10">'IO01 - Areálové osvětlení'!$117:$117</definedName>
    <definedName name="_xlnm.Print_Titles" localSheetId="11">'IO02 - Areálové ozvučení'!$117:$117</definedName>
    <definedName name="_xlnm.Print_Titles" localSheetId="12">'IO03 - Areálové odvodnění'!$117:$117</definedName>
  </definedNames>
  <calcPr calcId="162913"/>
</workbook>
</file>

<file path=xl/sharedStrings.xml><?xml version="1.0" encoding="utf-8"?>
<sst xmlns="http://schemas.openxmlformats.org/spreadsheetml/2006/main" count="6166" uniqueCount="854">
  <si>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</si>
  <si>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</si>
  <si>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</si>
  <si>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</si>
  <si>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</si>
  <si>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</si>
  <si>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</si>
  <si>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</si>
  <si>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</si>
  <si>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</si>
  <si>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</si>
  <si>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</si>
  <si>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</si>
  <si>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</si>
  <si>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</si>
  <si>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20180105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</si>
  <si>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</si>
  <si>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</si>
  <si>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AS Kostelec nad Orlicí</t>
  </si>
  <si>
    <t>0,1</t>
  </si>
  <si>
    <t>JKSO:</t>
  </si>
  <si>
    <t/>
  </si>
  <si>
    <t>CC-CZ:</t>
  </si>
  <si>
    <t>1</t>
  </si>
  <si>
    <t>Místo:</t>
  </si>
  <si>
    <t xml:space="preserve"> </t>
  </si>
  <si>
    <t>Datum:</t>
  </si>
  <si>
    <t>5.1.2018</t>
  </si>
  <si>
    <t>10</t>
  </si>
  <si>
    <t>100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</si>
  <si>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</si>
  <si>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</si>
  <si>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</si>
  <si>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</si>
  <si>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</si>
  <si>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</si>
  <si>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</si>
  <si>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</si>
  <si>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</si>
  <si>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</si>
  <si>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</si>
  <si>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</si>
  <si>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</si>
  <si>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</si>
  <si>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</si>
  <si>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</si>
  <si>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</si>
  <si>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</si>
  <si>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</si>
  <si>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</si>
  <si>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</si>
  <si>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</si>
  <si>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</si>
  <si>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</si>
  <si>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</si>
  <si>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</si>
  <si>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</si>
  <si>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</si>
  <si>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</si>
  <si>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</si>
  <si>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</si>
  <si>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</si>
  <si>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</si>
  <si>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</si>
  <si>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</si>
  <si>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</si>
  <si>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</si>
  <si>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</si>
  <si>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</si>
  <si>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</si>
  <si>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</si>
  <si>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</si>
  <si>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</si>
  <si>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</si>
  <si>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</si>
  <si>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</si>
  <si>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</si>
  <si>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</si>
  <si>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</si>
  <si>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</si>
  <si>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</si>
  <si>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{ad8a40ab-3209-47a1-8fe5-9f13a818583c}</t>
  </si>
  <si>
    <t>{00000000-0000-0000-0000-000000000000}</t>
  </si>
  <si>
    <t>SO01</t>
  </si>
  <si>
    <t>Atletický ovál</t>
  </si>
  <si>
    <t>{c066ad5d-ca84-43e1-9015-d3516336c9c2}</t>
  </si>
  <si>
    <t>SO02</t>
  </si>
  <si>
    <t>Fotbalové hřiště</t>
  </si>
  <si>
    <t>{c7bd46b4-d266-4f55-955b-7db8a2364c18}</t>
  </si>
  <si>
    <t>SO03</t>
  </si>
  <si>
    <t>Hřiště s umělým povrchem</t>
  </si>
  <si>
    <t>{0d944c5c-ee2e-40e8-9b8b-b6410f122c44}</t>
  </si>
  <si>
    <t>SO04</t>
  </si>
  <si>
    <t>Obnova tribuny</t>
  </si>
  <si>
    <t>{1d2ef7a5-cd8f-4672-8900-5ad31cf54eeb}</t>
  </si>
  <si>
    <t>SO06</t>
  </si>
  <si>
    <t>Skatepark a horolezecká stěna</t>
  </si>
  <si>
    <t>{9a1c59c8-1735-49ab-8ecb-cfd7793c443a}</t>
  </si>
  <si>
    <t>SO07</t>
  </si>
  <si>
    <t>Vnitřní oplocení a ohrazení</t>
  </si>
  <si>
    <t>{35bf8abc-bb4b-41c5-9a48-f8c1a6e6d5db}</t>
  </si>
  <si>
    <t>SO08</t>
  </si>
  <si>
    <t>Vstupní objekty</t>
  </si>
  <si>
    <t>{b54a882f-2199-44f4-89c8-fd5110072a26}</t>
  </si>
  <si>
    <t>SO09</t>
  </si>
  <si>
    <t>Vnější oplocení</t>
  </si>
  <si>
    <t>{3b2cb326-e25b-4a78-a6b8-ad196aa56f53}</t>
  </si>
  <si>
    <t>SO10</t>
  </si>
  <si>
    <t>Zemní práce a obnova zeleně</t>
  </si>
  <si>
    <t>{fe4edea9-6f92-4d16-a72a-62fc90946e02}</t>
  </si>
  <si>
    <t>IO01</t>
  </si>
  <si>
    <t>Areálové osvětlení</t>
  </si>
  <si>
    <t>{08552164-8184-4d95-93fc-e71c9082c700}</t>
  </si>
  <si>
    <t>IO02</t>
  </si>
  <si>
    <t>Areálové ozvučení</t>
  </si>
  <si>
    <t>{ad1a7fd1-29b1-4d27-bc96-beb0ae633c3f}</t>
  </si>
  <si>
    <t>IO03</t>
  </si>
  <si>
    <t>Areálové odvodnění</t>
  </si>
  <si>
    <t>{f8b75b55-00bf-40ac-8f6c-b0433e7697bc}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</si>
  <si>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</si>
  <si>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</si>
  <si>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</si>
  <si>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</si>
  <si>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</si>
  <si>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</si>
  <si>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</si>
  <si>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</si>
  <si>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</si>
  <si>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</si>
  <si>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</si>
  <si>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</si>
  <si>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</si>
  <si>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SO01 - Atletický ovál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</si>
  <si>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</si>
  <si>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</si>
  <si>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</si>
  <si>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</si>
  <si>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</si>
  <si>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</si>
  <si>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</si>
  <si>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</si>
  <si>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</si>
  <si>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</si>
  <si>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</si>
  <si>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</si>
  <si>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</si>
  <si>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</si>
  <si>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</si>
  <si>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</si>
  <si>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</si>
  <si>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</si>
  <si>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</si>
  <si>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</si>
  <si>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</si>
  <si>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</si>
  <si>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</si>
  <si>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</si>
  <si>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</si>
  <si>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</si>
  <si>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</si>
  <si>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</si>
  <si>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</si>
  <si>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</si>
  <si>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</si>
  <si>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</si>
  <si>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</si>
  <si>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</si>
  <si>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</si>
  <si>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</si>
  <si>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</si>
  <si>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</si>
  <si>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</si>
  <si>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564231111</t>
  </si>
  <si>
    <t>Podklad nebo podsyp ze štěrkopísku ŠP tl 100 mm</t>
  </si>
  <si>
    <t>m2</t>
  </si>
  <si>
    <t>4</t>
  </si>
  <si>
    <t>-1972403931</t>
  </si>
  <si>
    <t>564521101R</t>
  </si>
  <si>
    <t>Podklad z kameniva hrubého drceného vel. 0-32 mm tl 40 mm</t>
  </si>
  <si>
    <t>1282917141</t>
  </si>
  <si>
    <t>3</t>
  </si>
  <si>
    <t>564751114</t>
  </si>
  <si>
    <t>Podklad z kameniva hrubého drceného vel. 32-63 mm tl 180 mm</t>
  </si>
  <si>
    <t>448543833</t>
  </si>
  <si>
    <t>601000001R</t>
  </si>
  <si>
    <t>Kompletní umělý polyuretanový povrch - SBR granulát tl 10 mm + 1-3 mm probarveného granulátu, včetně barevného řešení dle projektové dokumentace</t>
  </si>
  <si>
    <t>1362740612</t>
  </si>
  <si>
    <t>5</t>
  </si>
  <si>
    <t>601000002R</t>
  </si>
  <si>
    <t>Pískové doskočiště hl 300 mm dle projektové dokumentace</t>
  </si>
  <si>
    <t>1941801389</t>
  </si>
  <si>
    <t>6</t>
  </si>
  <si>
    <t>601000003R</t>
  </si>
  <si>
    <t>D+M plachty na zakrytí pískového doskočiště</t>
  </si>
  <si>
    <t>1122970086</t>
  </si>
  <si>
    <t>7</t>
  </si>
  <si>
    <t>631311134</t>
  </si>
  <si>
    <t>Mazanina tl do 240 mm z betonu prostého bez zvýšených nároků na prostředí tř. C 16/20</t>
  </si>
  <si>
    <t>m3</t>
  </si>
  <si>
    <t>196715703</t>
  </si>
  <si>
    <t>8</t>
  </si>
  <si>
    <t>631362021</t>
  </si>
  <si>
    <t>Výztuž mazanin svařovanými sítěmi Kari</t>
  </si>
  <si>
    <t>t</t>
  </si>
  <si>
    <t>899795877</t>
  </si>
  <si>
    <t>9</t>
  </si>
  <si>
    <t>632620001R</t>
  </si>
  <si>
    <t>Eleastická vodopropustná podkladní vrstva tl 35 mm - směs SBR granulátu, kameniva 2- 5 mm a polyuretanu</t>
  </si>
  <si>
    <t>-1336313468</t>
  </si>
  <si>
    <t>910101001R</t>
  </si>
  <si>
    <t>D+M ochranné klece pro hod diskem/kladivem - výška klece 7 m, výška brány klece 10 m, včetně pouzdra a betonových patek  800 x 800 mm, beton C20/25 dle projektové dokumentace</t>
  </si>
  <si>
    <t>kpl</t>
  </si>
  <si>
    <t>-1429013803</t>
  </si>
  <si>
    <t>11</t>
  </si>
  <si>
    <t>910101002R</t>
  </si>
  <si>
    <t>D+M dřevěné odrazové břevno 1220 x 340 x 10mm</t>
  </si>
  <si>
    <t>-675024581</t>
  </si>
  <si>
    <t>12</t>
  </si>
  <si>
    <t>910101003R</t>
  </si>
  <si>
    <t>D+M zarážecí břevno - překližka vodovzdorná 1200 x 340 x 100mm</t>
  </si>
  <si>
    <t>-696575404</t>
  </si>
  <si>
    <t>13</t>
  </si>
  <si>
    <t>910101004R</t>
  </si>
  <si>
    <t>D+M doskočiště 5 x 3 x 0,6m pro skok vysoký včetně dopadové deky</t>
  </si>
  <si>
    <t>439816995</t>
  </si>
  <si>
    <t>14</t>
  </si>
  <si>
    <t>910101005R</t>
  </si>
  <si>
    <t>D+M krycí deka s molitanem 5 cm, 60 cm pro skok vysoký</t>
  </si>
  <si>
    <t>1616898126</t>
  </si>
  <si>
    <t>910101006R</t>
  </si>
  <si>
    <t>D+M stojany pro skok vysoký (2x stojan)</t>
  </si>
  <si>
    <t>-495160124</t>
  </si>
  <si>
    <t>16</t>
  </si>
  <si>
    <t>910101007R</t>
  </si>
  <si>
    <t>D+M laťka pro skok vysoký, délka 4 m</t>
  </si>
  <si>
    <t>-8315981</t>
  </si>
  <si>
    <t>27</t>
  </si>
  <si>
    <t>910101008R</t>
  </si>
  <si>
    <t>D+M pojízdná skříňka 5x3m pro zakrytí doskočiště pro skok vysoký</t>
  </si>
  <si>
    <t>-1998430291</t>
  </si>
  <si>
    <t>17</t>
  </si>
  <si>
    <t>916231110R</t>
  </si>
  <si>
    <t>Osazení obrubníku betonového do lože z betonu prostého</t>
  </si>
  <si>
    <t>m</t>
  </si>
  <si>
    <t>-1100898228</t>
  </si>
  <si>
    <t>18</t>
  </si>
  <si>
    <t>M</t>
  </si>
  <si>
    <t>272451001R</t>
  </si>
  <si>
    <t>obrubník betonový 500 x 50 x 250 mm</t>
  </si>
  <si>
    <t>1983607210</t>
  </si>
  <si>
    <t>19</t>
  </si>
  <si>
    <t>916231212R</t>
  </si>
  <si>
    <t>Osazení obrubníku s pryžovou hranou do lože z betonu prostého</t>
  </si>
  <si>
    <t>-1640951012</t>
  </si>
  <si>
    <t>20</t>
  </si>
  <si>
    <t>272451011R</t>
  </si>
  <si>
    <t>obrubník betonoý s ochrannou pryžovou hranou 1000 x 50 x 400 mm</t>
  </si>
  <si>
    <t>-19542982</t>
  </si>
  <si>
    <t>28</t>
  </si>
  <si>
    <t>919726122</t>
  </si>
  <si>
    <t>Geotextilie pro ochranu, separaci a filtraci netkaná měrná hmotnost do 300 g/m2</t>
  </si>
  <si>
    <t>379938246</t>
  </si>
  <si>
    <t>22</t>
  </si>
  <si>
    <t>998222012</t>
  </si>
  <si>
    <t>Přesun hmot pro tělovýchovné plochy</t>
  </si>
  <si>
    <t>-1558201874</t>
  </si>
  <si>
    <t>23</t>
  </si>
  <si>
    <t>767190011R</t>
  </si>
  <si>
    <t>D+M ocelové obruče tl.6 mm výšky 80 mm včetně nátěru</t>
  </si>
  <si>
    <t>-1189572595</t>
  </si>
  <si>
    <t>24</t>
  </si>
  <si>
    <t>767190012R</t>
  </si>
  <si>
    <t>D+M ocelové obruče tl.6 mm výšky 100 mm včetně nátěru</t>
  </si>
  <si>
    <t>-1230585788</t>
  </si>
  <si>
    <t>25</t>
  </si>
  <si>
    <t>767190013R</t>
  </si>
  <si>
    <t>D+M mosazná trubka průměr 4 mm</t>
  </si>
  <si>
    <t>1155813043</t>
  </si>
  <si>
    <t>26</t>
  </si>
  <si>
    <t>998767201R</t>
  </si>
  <si>
    <t>Přesun hmot procentní pro zámečnické konstrukce</t>
  </si>
  <si>
    <t>%</t>
  </si>
  <si>
    <t>-1544244649</t>
  </si>
  <si>
    <t>VP - Vícepráce</t>
  </si>
  <si>
    <t>PN</t>
  </si>
  <si>
    <t>SO02 - Fotbalové hřiště</t>
  </si>
  <si>
    <t xml:space="preserve">    4 - Vodorovné konstrukce</t>
  </si>
  <si>
    <t xml:space="preserve">    722 - Zdravotechnika - venkovní ZTI</t>
  </si>
  <si>
    <t>451561101R</t>
  </si>
  <si>
    <t>Lože pod dlažby z kameniva drceného drobného vel. 8-16 mm tl 50 mm</t>
  </si>
  <si>
    <t>688275618</t>
  </si>
  <si>
    <t>451561102R</t>
  </si>
  <si>
    <t>Lože pod dlažby z kameniva drceného drobného vel. 0-63 mm tl 100 mm</t>
  </si>
  <si>
    <t>1778498016</t>
  </si>
  <si>
    <t>451571110R</t>
  </si>
  <si>
    <t>Lože pod dlažby ze štěrkopísku vel. 4-8/2-5 mm tl 30 mm</t>
  </si>
  <si>
    <t>-1666474200</t>
  </si>
  <si>
    <t>596211110</t>
  </si>
  <si>
    <t>Kladení zámkové dlažby komunikací pro pěší tl 60 mm skupiny A pl do 50 m2</t>
  </si>
  <si>
    <t>1367464962</t>
  </si>
  <si>
    <t>592450380R</t>
  </si>
  <si>
    <t>dlažba zámková 20x16,5x6 cm přírodní</t>
  </si>
  <si>
    <t>-771515336</t>
  </si>
  <si>
    <t>602000001R</t>
  </si>
  <si>
    <t>Kompletní dodávka a montáž kořenový horizont - setý trávník fotbalového hřiště</t>
  </si>
  <si>
    <t>2138292627</t>
  </si>
  <si>
    <t>632730001R</t>
  </si>
  <si>
    <t>Vegetační vrstva tl 200 mm - ornice + praný písek vel. 0-4 mm + rašelina</t>
  </si>
  <si>
    <t>286960113</t>
  </si>
  <si>
    <t>910102001R</t>
  </si>
  <si>
    <t>D+M kompletní konstrukce fotbalové branky 7,32 x 2,44m (vnitřní rozměry) pro postavení v zemních pouzdrech, se sítěmi včetně pouzdra a betonových patek 700 x 700 x 800 mm, beton C25/30 dle projektové dokumentace</t>
  </si>
  <si>
    <t>1997647982</t>
  </si>
  <si>
    <t>910102004R</t>
  </si>
  <si>
    <t>D+M střídačka - typový výrobek, pozinkovaná kce, opláštění komůrkový polykarbonát včetně provedení uchycení k podkladu, betonových patek 300 x 800 mm z betonu C20/25 dle projektové dokumentace</t>
  </si>
  <si>
    <t>-400466115</t>
  </si>
  <si>
    <t>-1617790109</t>
  </si>
  <si>
    <t>722000001R</t>
  </si>
  <si>
    <t>Kompletní dodávka a montáž automatického zavlažovacího systému vč. stavebních přípomocí - viz. samostatný rozpočet</t>
  </si>
  <si>
    <t>296771204</t>
  </si>
  <si>
    <t>SO03 - Hřiště s umělým povrchem</t>
  </si>
  <si>
    <t xml:space="preserve">    1 -  Zemní práce</t>
  </si>
  <si>
    <t xml:space="preserve">    2 - Zakládání</t>
  </si>
  <si>
    <t xml:space="preserve">    3 - Svislé a kompletní konstrukce</t>
  </si>
  <si>
    <t xml:space="preserve">    711 - Izolace proti vodě, vlhkosti a plynům</t>
  </si>
  <si>
    <t>121101101</t>
  </si>
  <si>
    <t>Sejmutí ornice s přemístěním na vzdálenost do 50 m</t>
  </si>
  <si>
    <t>220997167</t>
  </si>
  <si>
    <t>131201104</t>
  </si>
  <si>
    <t>Hloubení jam nezapažených v hornině tř. 3 objemu přes 5000 m3</t>
  </si>
  <si>
    <t>-1416553747</t>
  </si>
  <si>
    <t>131201109</t>
  </si>
  <si>
    <t>Příplatek za lepivost u hloubení jam nezapažených v hornině tř. 3</t>
  </si>
  <si>
    <t>-2118290680</t>
  </si>
  <si>
    <t>151101201R</t>
  </si>
  <si>
    <t>Zřízení příložného pažení stěn výkopu hl do 8 m včetně kotvení kotvami profilu 32 mm, délky 7 m s kořenem délky 3 m dle geologického průzkumu</t>
  </si>
  <si>
    <t>-1970916397</t>
  </si>
  <si>
    <t>162701105</t>
  </si>
  <si>
    <t>Vodorovné přemístění do 10000 m výkopku/sypaniny z horniny tř. 1 až 4</t>
  </si>
  <si>
    <t>1107379833</t>
  </si>
  <si>
    <t>162701109</t>
  </si>
  <si>
    <t>Příplatek k vodorovnému přemístění výkopku/sypaniny z horniny tř. 1 až 4 ZKD 1000 m přes 10000 m</t>
  </si>
  <si>
    <t>-1899791152</t>
  </si>
  <si>
    <t>167101102</t>
  </si>
  <si>
    <t>Nakládání výkopku z hornin tř. 1 až 4 přes 100 m3</t>
  </si>
  <si>
    <t>-1951942064</t>
  </si>
  <si>
    <t>171201201</t>
  </si>
  <si>
    <t>Uložení sypaniny na skládky</t>
  </si>
  <si>
    <t>-1369483371</t>
  </si>
  <si>
    <t>171201211</t>
  </si>
  <si>
    <t>Poplatek za uložení odpadu ze sypaniny na skládce (skládkovné)</t>
  </si>
  <si>
    <t>-766711151</t>
  </si>
  <si>
    <t>174101101</t>
  </si>
  <si>
    <t>Zásyp jam, šachet rýh nebo kolem objektů sypaninou se zhutněním</t>
  </si>
  <si>
    <t>-1091065172</t>
  </si>
  <si>
    <t>181102302</t>
  </si>
  <si>
    <t>Úprava pláně v zářezech se zhutněním</t>
  </si>
  <si>
    <t>1191755563</t>
  </si>
  <si>
    <t>212792201R</t>
  </si>
  <si>
    <t>Odvodnění opěrné zdi - drenážní flexibilní plastové potrubí DN 100</t>
  </si>
  <si>
    <t>-1937491314</t>
  </si>
  <si>
    <t>327323128</t>
  </si>
  <si>
    <t>Opěrné zdi a valy ze ŽB tř. C 30/37</t>
  </si>
  <si>
    <t>-568343343</t>
  </si>
  <si>
    <t>327351211</t>
  </si>
  <si>
    <t>Bednění opěrných zdí a valů svislých i skloněných zřízení</t>
  </si>
  <si>
    <t>-1327139811</t>
  </si>
  <si>
    <t>327351221</t>
  </si>
  <si>
    <t>Bednění opěrných zdí a valů svislých i skloněných odstranění</t>
  </si>
  <si>
    <t>-2099208830</t>
  </si>
  <si>
    <t>327361006R</t>
  </si>
  <si>
    <t>Výztuž opěrných zdí a valů D 10 až 25 mm z betonářské oceli B500B</t>
  </si>
  <si>
    <t>744755655</t>
  </si>
  <si>
    <t>451315111</t>
  </si>
  <si>
    <t>Podkladní nebo vyrovnávací vrstva z betonu C8/10 tl 100 mm</t>
  </si>
  <si>
    <t>1590359101</t>
  </si>
  <si>
    <t>564231101R</t>
  </si>
  <si>
    <t>Podklad nebo podsyp z drceného kameniva vel. 4-8 mm tl 30 mm</t>
  </si>
  <si>
    <t>63969077</t>
  </si>
  <si>
    <t>-1417041997</t>
  </si>
  <si>
    <t>564521102R</t>
  </si>
  <si>
    <t>Podklad z kameniva hrubého drceného vel. 8-16 mm tl 50 mm</t>
  </si>
  <si>
    <t>-1394301878</t>
  </si>
  <si>
    <t>564751111</t>
  </si>
  <si>
    <t>Podklad z kameniva hrubého drceného vel. 32-63 mm tl 150 mm</t>
  </si>
  <si>
    <t>-197999167</t>
  </si>
  <si>
    <t>532830001R</t>
  </si>
  <si>
    <t>Kamenná drť vel. 0-8 mm tl 20 mm</t>
  </si>
  <si>
    <t>-1029908132</t>
  </si>
  <si>
    <t>603000001R</t>
  </si>
  <si>
    <t>Kompletní umělý trávník III. generace se zásypem tl 60 mm dle projektové dokumentace</t>
  </si>
  <si>
    <t>1476745579</t>
  </si>
  <si>
    <t>910103001R</t>
  </si>
  <si>
    <t>D+M kompletní konstrukce fotbalové branky 7,32 x 2,44m (vnitřní rozměry), se sítěmi dle projektové dokumentace</t>
  </si>
  <si>
    <t>413750153</t>
  </si>
  <si>
    <t>910103002R</t>
  </si>
  <si>
    <t>D+M kompletní konstrukce pro uchycení ochranné sítě, ocelové oko zabetonované do opěrné zdi, dřevěné podpěry 60 x 60 mm délky 3 m (10 ks) dle projektové dokumentace</t>
  </si>
  <si>
    <t>-1033726299</t>
  </si>
  <si>
    <t>910103003R</t>
  </si>
  <si>
    <t>D+M ochranná síť 4 mm vysokopevnostní polypropylen, oka 150x150 mm</t>
  </si>
  <si>
    <t>964632622</t>
  </si>
  <si>
    <t>-1874665710</t>
  </si>
  <si>
    <t>957311401R</t>
  </si>
  <si>
    <t>Žlábky betonové odpadní celkové š 300 mm hl do 120 mm včetně betonového lože</t>
  </si>
  <si>
    <t>1323306866</t>
  </si>
  <si>
    <t>29</t>
  </si>
  <si>
    <t>-1792613451</t>
  </si>
  <si>
    <t>30</t>
  </si>
  <si>
    <t>711112001</t>
  </si>
  <si>
    <t>Provedení izolace proti zemní vlhkosti svislé za studena nátěrem penetračním</t>
  </si>
  <si>
    <t>-627086565</t>
  </si>
  <si>
    <t>31</t>
  </si>
  <si>
    <t>111631650R</t>
  </si>
  <si>
    <t>penetrační nátěr</t>
  </si>
  <si>
    <t>-1736343498</t>
  </si>
  <si>
    <t>32</t>
  </si>
  <si>
    <t>711112002R</t>
  </si>
  <si>
    <t>Provedení izolace proti zemní vlhkosti svislé za studena lakem asfaltovým dvojnásobný nátěr</t>
  </si>
  <si>
    <t>1682161376</t>
  </si>
  <si>
    <t>33</t>
  </si>
  <si>
    <t>111631500R</t>
  </si>
  <si>
    <t>lak asfaltový</t>
  </si>
  <si>
    <t>1373722569</t>
  </si>
  <si>
    <t>34</t>
  </si>
  <si>
    <t>711141559</t>
  </si>
  <si>
    <t>Provedení izolace proti zemní vlhkosti pásy přitavením vodorovné NAIP</t>
  </si>
  <si>
    <t>-1826955953</t>
  </si>
  <si>
    <t>35</t>
  </si>
  <si>
    <t>283231110</t>
  </si>
  <si>
    <t>fólie PE hydroizolační, š. 1,4 m, tl. 1,0 mm</t>
  </si>
  <si>
    <t>-2100913724</t>
  </si>
  <si>
    <t>36</t>
  </si>
  <si>
    <t>998711202</t>
  </si>
  <si>
    <t>Přesun hmot procentní pro izolace proti vodě, vlhkosti a plynům v objektech v do 12 m</t>
  </si>
  <si>
    <t>1118861597</t>
  </si>
  <si>
    <t>37</t>
  </si>
  <si>
    <t>767161001R</t>
  </si>
  <si>
    <t>D+M zábradlí ocelové trubkové, kotveno na patní plechy vrtanými kotvami do betonu opěrné zdi včetně povrchových nátěru dle projektové dokumentace</t>
  </si>
  <si>
    <t>-766431999</t>
  </si>
  <si>
    <t>38</t>
  </si>
  <si>
    <t>1109425887</t>
  </si>
  <si>
    <t>SO04 - Obnova tribuny</t>
  </si>
  <si>
    <t xml:space="preserve">    1 - Zemní práce</t>
  </si>
  <si>
    <t xml:space="preserve">      99 - Přesun hmot</t>
  </si>
  <si>
    <t xml:space="preserve">    764 - Konstrukce klempířské</t>
  </si>
  <si>
    <t xml:space="preserve">    783 - Nátěry</t>
  </si>
  <si>
    <t>113106001R</t>
  </si>
  <si>
    <t>Rozebrání a opětovné vrácení dlažeb (rezerva 10% na nové dlaždice) při překopech komunikací pro pěší z betonových dlaždic 300 x 300 x 30 včetně odstranění stávajícího podsypu</t>
  </si>
  <si>
    <t>-1113546917</t>
  </si>
  <si>
    <t>Lože pod dlažby ze štěrkopísku vel. 4-8/2-5 vrstva tl 30 mm</t>
  </si>
  <si>
    <t>-1788889993</t>
  </si>
  <si>
    <t>604000001R</t>
  </si>
  <si>
    <t>Kompletní dodávka a montáž sedačky pro diváky: třída reakce na oheň D - 310 ks sedaček</t>
  </si>
  <si>
    <t>-1952489469</t>
  </si>
  <si>
    <t>632682001R</t>
  </si>
  <si>
    <t>Vyspravení betonových schodišťových stupňů a podest pod sedačkam včetně bourání stávajích dle statického výpočtu</t>
  </si>
  <si>
    <t>-1666274142</t>
  </si>
  <si>
    <t>673200001R</t>
  </si>
  <si>
    <t>Úprava stávajícího schodiště dle statického výpočtu včetně rozšíření na šířku 1200 mm</t>
  </si>
  <si>
    <t>2067739617</t>
  </si>
  <si>
    <t>673200002R</t>
  </si>
  <si>
    <t>D+M schodišťová konstrukce ze ŽB tř. C 30/37 s vyztužením ze svařovaných sítí</t>
  </si>
  <si>
    <t>-330109011</t>
  </si>
  <si>
    <t>997002611</t>
  </si>
  <si>
    <t>Nakládání suti a vybouraných hmot</t>
  </si>
  <si>
    <t>1894940804</t>
  </si>
  <si>
    <t>997013501</t>
  </si>
  <si>
    <t>Odvoz suti na skládku a vybouraných hmot nebo meziskládku do 1 km se složením</t>
  </si>
  <si>
    <t>442730460</t>
  </si>
  <si>
    <t>997013509</t>
  </si>
  <si>
    <t>Příplatek k odvozu suti a vybouraných hmot na skládku ZKD 1 km přes 1 km</t>
  </si>
  <si>
    <t>1402420972</t>
  </si>
  <si>
    <t>997013831</t>
  </si>
  <si>
    <t>Poplatek za uložení stavebního směsného odpadu na skládce (skládkovné)</t>
  </si>
  <si>
    <t>513192687</t>
  </si>
  <si>
    <t>998224001R</t>
  </si>
  <si>
    <t>Přesun hmot pro pozemní komunikace s krytem dlážděným a objekty venkovní monolitické nebo montované</t>
  </si>
  <si>
    <t>834772265</t>
  </si>
  <si>
    <t>764511601</t>
  </si>
  <si>
    <t>Žlab podokapní půlkruhový z Poplastovaného barevného plechu rš 250 mm</t>
  </si>
  <si>
    <t>1607768645</t>
  </si>
  <si>
    <t>764518623</t>
  </si>
  <si>
    <t>Svody kruhové včetně objímek, kolen, odskoků z Poplastovaného barveného plechu průměru 120 mm</t>
  </si>
  <si>
    <t>2003339286</t>
  </si>
  <si>
    <t>998764202</t>
  </si>
  <si>
    <t>Přesun hmot procentní pro konstrukce klempířské v objektech v do 12 m</t>
  </si>
  <si>
    <t>-1895683481</t>
  </si>
  <si>
    <t>D+M zábradlí ocelové trubkové, kotveno na chemické kotvy včetně povrchových nátěru dle projektové dokumentace (zábradlí nového a stávajícího schodiště, zábradlí kolem horního ochozu) dle projektové dokkumentace</t>
  </si>
  <si>
    <t>166153583</t>
  </si>
  <si>
    <t>-1191086098</t>
  </si>
  <si>
    <t>783101001R</t>
  </si>
  <si>
    <t>Nátěr stávající nosné kce zastřešní tribuny základní na bázi epoxidových pryskyřic, krycí nátěr na bázi polyuretanu, barva dle výběru investoral včetně odstranění původního nátěru mechanickým čištěním</t>
  </si>
  <si>
    <t>-1545006070</t>
  </si>
  <si>
    <t>SO06 - Skatepark a horolezecká stěna</t>
  </si>
  <si>
    <t xml:space="preserve">    5 - Komunikace</t>
  </si>
  <si>
    <t xml:space="preserve">    9 - Ostatní konstrukce a práce-bourání</t>
  </si>
  <si>
    <t>113107122</t>
  </si>
  <si>
    <t>Odstranění podkladu pl do 50 m2 z kameniva drceného tl 200 mm</t>
  </si>
  <si>
    <t>-678479305</t>
  </si>
  <si>
    <t>113107144</t>
  </si>
  <si>
    <t>Odstranění podkladu pl do 50 m2 živičných tl 200 mm</t>
  </si>
  <si>
    <t>1374333518</t>
  </si>
  <si>
    <t>-2034731356</t>
  </si>
  <si>
    <t>122201109</t>
  </si>
  <si>
    <t>Příplatek za lepivost u odkopávek v hornině tř. 1 až 3</t>
  </si>
  <si>
    <t>-1572442113</t>
  </si>
  <si>
    <t>284996338</t>
  </si>
  <si>
    <t>-623002088</t>
  </si>
  <si>
    <t>151101200R</t>
  </si>
  <si>
    <t>Zřízení záporového pažení stěn výkopu hl do 8 m</t>
  </si>
  <si>
    <t>-1167586914</t>
  </si>
  <si>
    <t>2139170331</t>
  </si>
  <si>
    <t>1017462274</t>
  </si>
  <si>
    <t>167101101</t>
  </si>
  <si>
    <t>Nakládání výkopku z hornin tř. 1 až 4 do 100 m3</t>
  </si>
  <si>
    <t>510738888</t>
  </si>
  <si>
    <t>1519810589</t>
  </si>
  <si>
    <t>1552927597</t>
  </si>
  <si>
    <t>-516115279</t>
  </si>
  <si>
    <t>181951102</t>
  </si>
  <si>
    <t>Úprava pláně v hornině tř. 1 až 4 se zhutněním</t>
  </si>
  <si>
    <t>-1453258408</t>
  </si>
  <si>
    <t>2020635527</t>
  </si>
  <si>
    <t>275313611</t>
  </si>
  <si>
    <t>Základové patky z betonu tř. C 16/20</t>
  </si>
  <si>
    <t>298989759</t>
  </si>
  <si>
    <t>1842852372</t>
  </si>
  <si>
    <t>781146328</t>
  </si>
  <si>
    <t>1369186896</t>
  </si>
  <si>
    <t>240895008</t>
  </si>
  <si>
    <t>451315111R</t>
  </si>
  <si>
    <t>1388184408</t>
  </si>
  <si>
    <t>564261111</t>
  </si>
  <si>
    <t>Podklad nebo podsyp ze štěrkopísku ŠP tl 200 mm</t>
  </si>
  <si>
    <t>1234371633</t>
  </si>
  <si>
    <t>564772101R</t>
  </si>
  <si>
    <t>Štěrkový podsyp se zhutnění vel. 0-63 mm tl 250 mm</t>
  </si>
  <si>
    <t>-328418132</t>
  </si>
  <si>
    <t>565176121</t>
  </si>
  <si>
    <t>Asfaltový beton vrstva podkladní ACP 22 (obalované kamenivo OKH) tl 100 mm š přes 3 m</t>
  </si>
  <si>
    <t>-345117891</t>
  </si>
  <si>
    <t>565251113</t>
  </si>
  <si>
    <t>Podklad ze štěrku částečně zpevněného cementovou maltou ŠCM tl 250 mm</t>
  </si>
  <si>
    <t>-480909208</t>
  </si>
  <si>
    <t>577146111</t>
  </si>
  <si>
    <t>Asfaltový beton vrstva ložní ACL 22 (ABVH) tl 50 mm š do 3 m z nemodifikovaného asfaltu</t>
  </si>
  <si>
    <t>-897140641</t>
  </si>
  <si>
    <t>631000601R</t>
  </si>
  <si>
    <t>Základové desky ze ŽB ve spádu 1,0% s povrchovou úpravou z leštěného betonu dle projektové dokumentace</t>
  </si>
  <si>
    <t>7928544</t>
  </si>
  <si>
    <t>273351215</t>
  </si>
  <si>
    <t>Zřízení bednění stěn základových desek</t>
  </si>
  <si>
    <t>99153502</t>
  </si>
  <si>
    <t>273351216</t>
  </si>
  <si>
    <t>Odstranění bednění stěn základových desek</t>
  </si>
  <si>
    <t>-1109626289</t>
  </si>
  <si>
    <t>901000101R</t>
  </si>
  <si>
    <t>Kompletní dodávka a montáž lezckého balvanu dle podkladu projektové dokumentace - výška 3 m, lezecká plocha 22 m2, počet chytů 110 kusů</t>
  </si>
  <si>
    <t>-701951280</t>
  </si>
  <si>
    <t>901000102R</t>
  </si>
  <si>
    <t>Štěrkové dopadiště ze štěrkopísku vel. 3-8 mm bez prachových a jílových částic včetně dřevěné obruby dle projektové dokumentace</t>
  </si>
  <si>
    <t>-280183124</t>
  </si>
  <si>
    <t>901000103R</t>
  </si>
  <si>
    <t>Kompletní dodávka a montáž vybavení skateparku překážkami včetně odstranění stávajících - viz. samostatný rozpočet</t>
  </si>
  <si>
    <t>-872675796</t>
  </si>
  <si>
    <t>-1343678988</t>
  </si>
  <si>
    <t>obrubník betonový 500 x 50 x 200 mm</t>
  </si>
  <si>
    <t>109576424</t>
  </si>
  <si>
    <t>919124121x</t>
  </si>
  <si>
    <t>Dilatační spáry krytu s vyplněním spár asfaltovou zálivkou</t>
  </si>
  <si>
    <t>781064620</t>
  </si>
  <si>
    <t>379391156</t>
  </si>
  <si>
    <t>919735114</t>
  </si>
  <si>
    <t>Řezání stávajícího živičného krytu hl do 200 mm</t>
  </si>
  <si>
    <t>2110572565</t>
  </si>
  <si>
    <t>-993907053</t>
  </si>
  <si>
    <t>39</t>
  </si>
  <si>
    <t>-1730201184</t>
  </si>
  <si>
    <t>40</t>
  </si>
  <si>
    <t>315079852</t>
  </si>
  <si>
    <t>41</t>
  </si>
  <si>
    <t>-1584332689</t>
  </si>
  <si>
    <t>42</t>
  </si>
  <si>
    <t>-387730112</t>
  </si>
  <si>
    <t>43</t>
  </si>
  <si>
    <t>998225111</t>
  </si>
  <si>
    <t>Přesun hmot pro pozemní komunikace s krytem z kamene, monolitickým betonovým nebo živičným</t>
  </si>
  <si>
    <t>1297205349</t>
  </si>
  <si>
    <t>44</t>
  </si>
  <si>
    <t>-700041932</t>
  </si>
  <si>
    <t>45</t>
  </si>
  <si>
    <t>485489686</t>
  </si>
  <si>
    <t>46</t>
  </si>
  <si>
    <t>528827278</t>
  </si>
  <si>
    <t>47</t>
  </si>
  <si>
    <t>1126822176</t>
  </si>
  <si>
    <t>48</t>
  </si>
  <si>
    <t>1257458071</t>
  </si>
  <si>
    <t>49</t>
  </si>
  <si>
    <t>1276059162</t>
  </si>
  <si>
    <t>51</t>
  </si>
  <si>
    <t>-1780127367</t>
  </si>
  <si>
    <t>52</t>
  </si>
  <si>
    <t>1053160887</t>
  </si>
  <si>
    <t>53</t>
  </si>
  <si>
    <t>-356575168</t>
  </si>
  <si>
    <t>54</t>
  </si>
  <si>
    <t>135773405</t>
  </si>
  <si>
    <t>SO07 - Vnitřní oplocení a ohrazení</t>
  </si>
  <si>
    <t>910102002R</t>
  </si>
  <si>
    <t>-1087555513</t>
  </si>
  <si>
    <t>910102003R</t>
  </si>
  <si>
    <t>D+M ocelových trubek pro ochrannou síť - sloupky Ø101,6/3 včetně betonové patky Ø 400 mm hl. 1000 mm dle projektové dokumentace</t>
  </si>
  <si>
    <t>1517728926</t>
  </si>
  <si>
    <t>-101147604</t>
  </si>
  <si>
    <t>767000001R</t>
  </si>
  <si>
    <t>D+M zábradlí ocelového trubkového, natřeno základním a krycím nátěrem včetně hloubení a následného zabetonování základových patek Ø 400 mm hl. 800 mm dle projektové dokumentace</t>
  </si>
  <si>
    <t>-257369732</t>
  </si>
  <si>
    <t>767000002R</t>
  </si>
  <si>
    <t>D+M plastový řetěz, průměr 6 mm, délka 6 m dle projektové dokumentace</t>
  </si>
  <si>
    <t>-804085289</t>
  </si>
  <si>
    <t>-1931425966</t>
  </si>
  <si>
    <t>SO08 - Vstupní objekty</t>
  </si>
  <si>
    <t xml:space="preserve">    712 - Povlakové krytiny</t>
  </si>
  <si>
    <t xml:space="preserve">    762 - Konstrukce tesařské</t>
  </si>
  <si>
    <t xml:space="preserve">    7661 - Výplně otvoru z plastu</t>
  </si>
  <si>
    <t xml:space="preserve">    777 - Podlahy lité</t>
  </si>
  <si>
    <t xml:space="preserve">    783 - Dokončovací práce - nátěry</t>
  </si>
  <si>
    <t>132302201R</t>
  </si>
  <si>
    <t>Hloubení rýh š přes 600 do 2000 mm ručně v hornině tř. těžitelnosti 2.-4. (dle ČSN 73 30 50). Do ceny kalkulovat náklady na svislé přemístění, lepivost horniny, ztížené vykopávky, zajištění podzemních sítí, manipulace s výkopkem na stavbě, odvoz a uložení</t>
  </si>
  <si>
    <t>-816324301</t>
  </si>
  <si>
    <t>-788831859</t>
  </si>
  <si>
    <t>311238142</t>
  </si>
  <si>
    <t>Zdivo nosné vnitřní z cihel broušených POROTHERM tl 175 mm pevnosti P10 lepených tenkovrstvou maltou</t>
  </si>
  <si>
    <t>1115805928</t>
  </si>
  <si>
    <t>317168131</t>
  </si>
  <si>
    <t>Překlad keramický vysoký v 23,8 cm dl 125 cm</t>
  </si>
  <si>
    <t>kus</t>
  </si>
  <si>
    <t>-1834211594</t>
  </si>
  <si>
    <t>317998110</t>
  </si>
  <si>
    <t>Tepelná izolace mezi překlady v 24 cm z polystyrénu tl do 30 mm</t>
  </si>
  <si>
    <t>-92928402</t>
  </si>
  <si>
    <t>-1641483685</t>
  </si>
  <si>
    <t>1370827092</t>
  </si>
  <si>
    <t>1607021403</t>
  </si>
  <si>
    <t>-1119345211</t>
  </si>
  <si>
    <t>310009499</t>
  </si>
  <si>
    <t>631311114</t>
  </si>
  <si>
    <t>Mazanina tl do 80 mm z betonu prostého bez zvýšených nároků na prostředí tř. C 16/20</t>
  </si>
  <si>
    <t>-1234511070</t>
  </si>
  <si>
    <t>1331430390</t>
  </si>
  <si>
    <t>642942611</t>
  </si>
  <si>
    <t>Osazování zárubní nebo rámů dveřních kovových do 2,5 m2 na montážní pěnu</t>
  </si>
  <si>
    <t>-1105129688</t>
  </si>
  <si>
    <t>553313500</t>
  </si>
  <si>
    <t>zárubeň ocelová YH 100 800 L/P</t>
  </si>
  <si>
    <t>196143774</t>
  </si>
  <si>
    <t>1265957131</t>
  </si>
  <si>
    <t>2105603669</t>
  </si>
  <si>
    <t>981011316</t>
  </si>
  <si>
    <t>Demolice budov zděných na MVC podíl konstrukcí do 35 % postupným rozebíráním</t>
  </si>
  <si>
    <t>1786924161</t>
  </si>
  <si>
    <t>-1291388763</t>
  </si>
  <si>
    <t>383954790</t>
  </si>
  <si>
    <t>1063823878</t>
  </si>
  <si>
    <t>1049824440</t>
  </si>
  <si>
    <t>998011001</t>
  </si>
  <si>
    <t>Přesun hmot pro budovy zděné v do 6 m</t>
  </si>
  <si>
    <t>-1799925017</t>
  </si>
  <si>
    <t>711111002</t>
  </si>
  <si>
    <t>Provedení izolace proti zemní vlhkosti vodorovné za studena lakem asfaltovým</t>
  </si>
  <si>
    <t>1096171627</t>
  </si>
  <si>
    <t>34472244</t>
  </si>
  <si>
    <t>711131101</t>
  </si>
  <si>
    <t>Provedení izolace proti zemní vlhkosti pásy na sucho vodorovné AIP nebo tkaninou</t>
  </si>
  <si>
    <t>-1337887685</t>
  </si>
  <si>
    <t>628522570R</t>
  </si>
  <si>
    <t>pás asfaltovaný modifikovaný SBS s výztužnou vložkou ze skleněné tkaniny</t>
  </si>
  <si>
    <t>-1988716267</t>
  </si>
  <si>
    <t>711161531R</t>
  </si>
  <si>
    <t>Izolace fóliemi nopovými tl.8mm pro spodní stavbu s filtrační textilií (kašírovaná tkanina) vč. systém.doplňků</t>
  </si>
  <si>
    <t>-1516174400</t>
  </si>
  <si>
    <t>267345054</t>
  </si>
  <si>
    <t>712341559</t>
  </si>
  <si>
    <t>Provedení povlakové krytiny střech do 10° pásy NAIP přitavením v plné ploše</t>
  </si>
  <si>
    <t>-1548160180</t>
  </si>
  <si>
    <t>628522580R</t>
  </si>
  <si>
    <t>pás asfaltovaný modifikovaný s PE vložkou a minerálním posypem tl 5 mm</t>
  </si>
  <si>
    <t>-1651691735</t>
  </si>
  <si>
    <t>628362010</t>
  </si>
  <si>
    <t>pás asfaltový oxidovaný tl 3,5 mm</t>
  </si>
  <si>
    <t>48011433</t>
  </si>
  <si>
    <t>998712201</t>
  </si>
  <si>
    <t>Přesun hmot procentní pro krytiny povlakové v objektech v do 6 m</t>
  </si>
  <si>
    <t>847905496</t>
  </si>
  <si>
    <t>762083121</t>
  </si>
  <si>
    <t>Impregnace řeziva proti dřevokaznému hmyzu, houbám a plísním máčením třída ohrožení 1 a 2</t>
  </si>
  <si>
    <t>338068360</t>
  </si>
  <si>
    <t>762341250</t>
  </si>
  <si>
    <t>Montáž bednění střech rovných a šikmých sklonu do 60° z hoblovaných prken</t>
  </si>
  <si>
    <t>-1072714128</t>
  </si>
  <si>
    <t>605151110</t>
  </si>
  <si>
    <t>řezivo jehličnaté boční prkno jakost I.-II. 2 - 3 cm</t>
  </si>
  <si>
    <t>-666730350</t>
  </si>
  <si>
    <t>762332132</t>
  </si>
  <si>
    <t>Montáž vázaných kcí krovů pravidelných z hraněného řeziva průřezové plochy do 224 cm2</t>
  </si>
  <si>
    <t>453997361</t>
  </si>
  <si>
    <t>605120110</t>
  </si>
  <si>
    <t>řezivo jehličnaté hranol jakost I nad 120 cm2</t>
  </si>
  <si>
    <t>-1148216914</t>
  </si>
  <si>
    <t>998762201</t>
  </si>
  <si>
    <t>Přesun hmot procentní pro kce tesařské v objektech v do 6 m</t>
  </si>
  <si>
    <t>-976248365</t>
  </si>
  <si>
    <t>764212633</t>
  </si>
  <si>
    <t>Oplechování štítu závětrnou lištou z Pz s povrchovou úpravou rš 250 mm</t>
  </si>
  <si>
    <t>-1633503389</t>
  </si>
  <si>
    <t>764212663</t>
  </si>
  <si>
    <t>Oplechování rovné okapové hrany z Pz s povrchovou úpravou rš 250 mm</t>
  </si>
  <si>
    <t>836115156</t>
  </si>
  <si>
    <t>764216603</t>
  </si>
  <si>
    <t>Oplechování rovných parapetů mechanicky kotvené z Pz s povrchovou úpravou rš 250 mm</t>
  </si>
  <si>
    <t>-1080445521</t>
  </si>
  <si>
    <t>Žlab podokapní půlkruhový z Pz s povrchovou úpravou rš 250 mm</t>
  </si>
  <si>
    <t>924405210</t>
  </si>
  <si>
    <t>764528421</t>
  </si>
  <si>
    <t>Svody kruhové včetně objímek, kolen, odskoků z Al plechu průměru 80 mm</t>
  </si>
  <si>
    <t>-2124314274</t>
  </si>
  <si>
    <t>998764201</t>
  </si>
  <si>
    <t>Přesun hmot procentní pro konstrukce klempířské v objektech v do 6 m</t>
  </si>
  <si>
    <t>1213272773</t>
  </si>
  <si>
    <t>766610001R</t>
  </si>
  <si>
    <t>D+M plastové okno 1000x750 mm, otevíravé, s obvodovým kováním a mikroventilací, zasklení izol. 2sklo Uw=1,5 W/m2.K, včetně vnitřního plastového parapetu, podrobný popis viz. výpis tabulka prvků</t>
  </si>
  <si>
    <t>33551468</t>
  </si>
  <si>
    <t>766610017R</t>
  </si>
  <si>
    <t>D+M plné DTD dveře 700x1970 mm s  kováním, podrobný popis viz. výpis tabulka prvků</t>
  </si>
  <si>
    <t>-883688202</t>
  </si>
  <si>
    <t>998766201</t>
  </si>
  <si>
    <t>Přesun hmot procentní pro konstrukce truhlářské v objektech v do 6 m</t>
  </si>
  <si>
    <t>-760246140</t>
  </si>
  <si>
    <t>777615101R</t>
  </si>
  <si>
    <t>Nátěry epoxidové podlah betonových jednonásobné</t>
  </si>
  <si>
    <t>506184731</t>
  </si>
  <si>
    <t>998777201</t>
  </si>
  <si>
    <t>Přesun hmot procentní pro podlahy lité v objektech v do 6 m</t>
  </si>
  <si>
    <t>969268803</t>
  </si>
  <si>
    <t>50</t>
  </si>
  <si>
    <t>783218111</t>
  </si>
  <si>
    <t>Lazurovací dvojnásobný syntetický nátěr tesařských konstrukcí</t>
  </si>
  <si>
    <t>1356180035</t>
  </si>
  <si>
    <t>SO09 - Vnější oplocení</t>
  </si>
  <si>
    <t>HSV -  Práce a dodávky HSV</t>
  </si>
  <si>
    <t xml:space="preserve">    3 -  Svislé a kompletní konstrukce</t>
  </si>
  <si>
    <t>348400001R</t>
  </si>
  <si>
    <t>Kompletní dodávka a montáž vnějšího areálového oplocení z poplatovaného pletiva výšky 1,2 m včetně nové brány dle projktové dokumentace</t>
  </si>
  <si>
    <t>1206190088</t>
  </si>
  <si>
    <t>348400002R</t>
  </si>
  <si>
    <t>Zhotovení nového nátěru sloupků a bran, základní nátěr, nový vrchní nátěr včetně odstranění stávajícho nátěru dle projktové dokumentace</t>
  </si>
  <si>
    <t>-2050873197</t>
  </si>
  <si>
    <t>348400003R</t>
  </si>
  <si>
    <t>Demontáž stávajících výplňových polí a poplastovaného pletiva dle projktové dokumentace</t>
  </si>
  <si>
    <t>1777726207</t>
  </si>
  <si>
    <t>348400004R</t>
  </si>
  <si>
    <t>Zhotovení loga - název stadionu</t>
  </si>
  <si>
    <t>1114301352</t>
  </si>
  <si>
    <t>SO10 - Zemní práce a obnova zeleně</t>
  </si>
  <si>
    <t>VRN - Vedlejší a ostatní náklady</t>
  </si>
  <si>
    <t>111201101</t>
  </si>
  <si>
    <t>Odstranění křovin a stromů průměru kmene do 100 mm i s kořeny z celkové plochy do 1000 m2</t>
  </si>
  <si>
    <t>-2102032597</t>
  </si>
  <si>
    <t>112101103</t>
  </si>
  <si>
    <t>Kácení stromů listnatých D kmene do 700 mm</t>
  </si>
  <si>
    <t>-1655619312</t>
  </si>
  <si>
    <t>113152101R</t>
  </si>
  <si>
    <t>Odstranění zpevněných ploch ze škárových povrchů včetně podkladu - atletická dráha, sektor pro skoko vysoký, sektor pro vrh koulí, rozběh pro skok daleký</t>
  </si>
  <si>
    <t>2025228620</t>
  </si>
  <si>
    <t>829380822</t>
  </si>
  <si>
    <t>1686825096</t>
  </si>
  <si>
    <t>-1457651128</t>
  </si>
  <si>
    <t>-1015306675</t>
  </si>
  <si>
    <t>-1782766638</t>
  </si>
  <si>
    <t>-2018796187</t>
  </si>
  <si>
    <t>85434532</t>
  </si>
  <si>
    <t>184000001R</t>
  </si>
  <si>
    <t>Sázení stromů a keřů - Pinus nigra ′pyramidalis′</t>
  </si>
  <si>
    <t>737422128</t>
  </si>
  <si>
    <t>184000002R</t>
  </si>
  <si>
    <t>Sázení stromů a keřů - Pinus heldreichii ′satelit′</t>
  </si>
  <si>
    <t>-1350590936</t>
  </si>
  <si>
    <t>184000003R</t>
  </si>
  <si>
    <t>Sázení stromů a keřů - Pinus mugo ′Mops′, rozmístěno jako podsadba Pinus Heldrichii</t>
  </si>
  <si>
    <t>2136292693</t>
  </si>
  <si>
    <t>184000004R</t>
  </si>
  <si>
    <t>Sázení stromů a keřů - Lignustrum vulgare</t>
  </si>
  <si>
    <t>-1939152785</t>
  </si>
  <si>
    <t>184000005R</t>
  </si>
  <si>
    <t>Sázení stromů a keřů - Sophora japonica</t>
  </si>
  <si>
    <t>47876780</t>
  </si>
  <si>
    <t>184000006R</t>
  </si>
  <si>
    <t>Sázení stromů a keřů - Acer platanoides ′globosum′</t>
  </si>
  <si>
    <t>-1812162314</t>
  </si>
  <si>
    <t>981000001R</t>
  </si>
  <si>
    <t>Demontáž stávající lampy areálového osvětlení</t>
  </si>
  <si>
    <t>-1452820987</t>
  </si>
  <si>
    <t>981000002R</t>
  </si>
  <si>
    <t>Demontáž stávající ochranné sítě včetně sloupů</t>
  </si>
  <si>
    <t>-1260780740</t>
  </si>
  <si>
    <t>981000003R</t>
  </si>
  <si>
    <t>Demontáž stávající střídačky včetně odstranění zámkové dlažby</t>
  </si>
  <si>
    <t>-1416268094</t>
  </si>
  <si>
    <t>981000004R</t>
  </si>
  <si>
    <t>Odstranění stávajícího doskočiště pro skok daleký</t>
  </si>
  <si>
    <t>663399596</t>
  </si>
  <si>
    <t>981000005R</t>
  </si>
  <si>
    <t>Demontáž stávajícího vnitřního areálového oplocení okolo běžecké dráhy</t>
  </si>
  <si>
    <t>578560118</t>
  </si>
  <si>
    <t>981332111R</t>
  </si>
  <si>
    <t>Demolice stávajícho skladu 5,3 x 12,9 x 6 m, ocelová kce, plechové plaštění, zděná zadní stěna dle projektové dokumentace</t>
  </si>
  <si>
    <t>-1297141152</t>
  </si>
  <si>
    <t>-1802317784</t>
  </si>
  <si>
    <t>639343009</t>
  </si>
  <si>
    <t>830685617</t>
  </si>
  <si>
    <t>1981878035</t>
  </si>
  <si>
    <t>030001000</t>
  </si>
  <si>
    <t>Zábor území s ohledem na stavební práce</t>
  </si>
  <si>
    <t>1024</t>
  </si>
  <si>
    <t>-810341945</t>
  </si>
  <si>
    <t>045002000</t>
  </si>
  <si>
    <t>Vytyčení a přeložení stávajících inženrských sítí dotčených výstavbou</t>
  </si>
  <si>
    <t>-2071529723</t>
  </si>
  <si>
    <t>IO01 - Areálové osvětlení</t>
  </si>
  <si>
    <t>M -  Práce a dodávky M</t>
  </si>
  <si>
    <t xml:space="preserve">    21-M -  Elektromontáže</t>
  </si>
  <si>
    <t>210M00001</t>
  </si>
  <si>
    <t>Vnější silnoproudé rozvody a areálové osvětlení vč.stavebních přípomocí - viz.samostatný rozpočet</t>
  </si>
  <si>
    <t>64</t>
  </si>
  <si>
    <t>1586826304</t>
  </si>
  <si>
    <t>210M00002</t>
  </si>
  <si>
    <t>Pželožení stávající přípojky NN dle projektové dokumentace</t>
  </si>
  <si>
    <t>449205190</t>
  </si>
  <si>
    <t>210M00003</t>
  </si>
  <si>
    <t>Pželožení stávající lampy veřejného osvětlení dle projektové dokumentace</t>
  </si>
  <si>
    <t>666763185</t>
  </si>
  <si>
    <t>IO02 - Areálové ozvučení</t>
  </si>
  <si>
    <t>Vnější areálové ozvučení vč.stavebních přípomocí - viz.samostatný rozpočet</t>
  </si>
  <si>
    <t>948865987</t>
  </si>
  <si>
    <t>IO03 - Areálové odvodnění</t>
  </si>
  <si>
    <t>Kompletní dodávka a montáž nového areálového odvodnění - vsakovací objekty vč. stavebních přípomocí - viz. samostatný rozpočet</t>
  </si>
  <si>
    <t>-1222072341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</si>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</sst>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left" vertical="center"/>
    </xf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0" fillId="0" borderId="5" xfId="0" applyBorder="1" applyProtection="1">
      <protection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19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vertical="center"/>
      <protection/>
    </xf>
    <xf numFmtId="4" fontId="21" fillId="0" borderId="13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5" xfId="0" applyNumberFormat="1" applyFont="1" applyBorder="1" applyAlignment="1" applyProtection="1">
      <alignment vertical="center"/>
      <protection/>
    </xf>
    <xf numFmtId="4" fontId="26" fillId="0" borderId="16" xfId="0" applyNumberFormat="1" applyFont="1" applyBorder="1" applyAlignment="1" applyProtection="1">
      <alignment vertical="center"/>
      <protection/>
    </xf>
    <xf numFmtId="166" fontId="26" fillId="0" borderId="16" xfId="0" applyNumberFormat="1" applyFont="1" applyBorder="1" applyAlignment="1" applyProtection="1">
      <alignment vertical="center"/>
      <protection/>
    </xf>
    <xf numFmtId="4" fontId="26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19" fillId="3" borderId="10" xfId="0" applyNumberFormat="1" applyFont="1" applyFill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19" fillId="3" borderId="13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4" fontId="19" fillId="0" borderId="14" xfId="0" applyNumberFormat="1" applyFont="1" applyBorder="1" applyAlignment="1" applyProtection="1">
      <alignment vertical="center"/>
      <protection/>
    </xf>
    <xf numFmtId="164" fontId="19" fillId="3" borderId="15" xfId="0" applyNumberFormat="1" applyFont="1" applyFill="1" applyBorder="1" applyAlignment="1" applyProtection="1">
      <alignment horizontal="center" vertical="center"/>
      <protection locked="0"/>
    </xf>
    <xf numFmtId="0" fontId="19" fillId="3" borderId="16" xfId="0" applyFont="1" applyFill="1" applyBorder="1" applyAlignment="1" applyProtection="1">
      <alignment horizontal="center" vertical="center"/>
      <protection locked="0"/>
    </xf>
    <xf numFmtId="4" fontId="19" fillId="0" borderId="17" xfId="0" applyNumberFormat="1" applyFont="1" applyBorder="1" applyAlignment="1" applyProtection="1">
      <alignment vertical="center"/>
      <protection/>
    </xf>
    <xf numFmtId="0" fontId="22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29" fillId="0" borderId="11" xfId="0" applyNumberFormat="1" applyFont="1" applyBorder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1" fillId="0" borderId="24" xfId="0" applyFont="1" applyBorder="1" applyAlignment="1" applyProtection="1">
      <alignment horizontal="center" vertical="center"/>
      <protection/>
    </xf>
    <xf numFmtId="49" fontId="31" fillId="0" borderId="24" xfId="0" applyNumberFormat="1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center" vertical="center" wrapText="1"/>
      <protection/>
    </xf>
    <xf numFmtId="167" fontId="31" fillId="0" borderId="24" xfId="0" applyNumberFormat="1" applyFont="1" applyBorder="1" applyAlignment="1" applyProtection="1">
      <alignment vertical="center"/>
      <protection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33" fillId="0" borderId="0" xfId="20" applyFont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34" fillId="2" borderId="0" xfId="0" applyFont="1" applyFill="1" applyAlignment="1" applyProtection="1">
      <alignment horizontal="left" vertical="center"/>
      <protection/>
    </xf>
    <xf numFmtId="0" fontId="35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center" vertical="center"/>
    </xf>
    <xf numFmtId="0" fontId="0" fillId="0" borderId="0" xfId="0"/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6" fillId="0" borderId="0" xfId="0" applyNumberFormat="1" applyFont="1" applyBorder="1" applyAlignment="1" applyProtection="1">
      <alignment vertical="center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4" fontId="22" fillId="5" borderId="0" xfId="0" applyNumberFormat="1" applyFont="1" applyFill="1" applyBorder="1" applyAlignment="1" applyProtection="1">
      <alignment vertical="center"/>
      <protection/>
    </xf>
    <xf numFmtId="0" fontId="10" fillId="6" borderId="0" xfId="0" applyFont="1" applyFill="1" applyAlignment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horizontal="righ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4" fontId="17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27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horizontal="center" vertical="center" wrapText="1"/>
      <protection/>
    </xf>
    <xf numFmtId="0" fontId="28" fillId="5" borderId="22" xfId="0" applyFont="1" applyFill="1" applyBorder="1" applyAlignment="1" applyProtection="1">
      <alignment horizontal="center" vertical="center" wrapText="1"/>
      <protection/>
    </xf>
    <xf numFmtId="0" fontId="0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vertical="center"/>
      <protection locked="0"/>
    </xf>
    <xf numFmtId="0" fontId="35" fillId="2" borderId="0" xfId="20" applyFont="1" applyFill="1" applyAlignment="1" applyProtection="1">
      <alignment horizontal="center" vertical="center"/>
      <protection/>
    </xf>
    <xf numFmtId="4" fontId="22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vertical="center"/>
      <protection/>
    </xf>
    <xf numFmtId="4" fontId="31" fillId="3" borderId="24" xfId="0" applyNumberFormat="1" applyFont="1" applyFill="1" applyBorder="1" applyAlignment="1" applyProtection="1">
      <alignment vertical="center"/>
      <protection locked="0"/>
    </xf>
    <xf numFmtId="4" fontId="31" fillId="0" borderId="24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/>
      <protection/>
    </xf>
    <xf numFmtId="4" fontId="7" fillId="0" borderId="1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78" t="s">
        <v>0</v>
      </c>
      <c r="B1" s="179"/>
      <c r="C1" s="179"/>
      <c r="D1" s="180" t="s">
        <v>1</v>
      </c>
      <c r="E1" s="179"/>
      <c r="F1" s="179"/>
      <c r="G1" s="179"/>
      <c r="H1" s="179"/>
      <c r="I1" s="179"/>
      <c r="J1" s="179"/>
      <c r="K1" s="181" t="s">
        <v>847</v>
      </c>
      <c r="L1" s="181"/>
      <c r="M1" s="181"/>
      <c r="N1" s="181"/>
      <c r="O1" s="181"/>
      <c r="P1" s="181"/>
      <c r="Q1" s="181"/>
      <c r="R1" s="181"/>
      <c r="S1" s="181"/>
      <c r="T1" s="179"/>
      <c r="U1" s="179"/>
      <c r="V1" s="179"/>
      <c r="W1" s="181" t="s">
        <v>848</v>
      </c>
      <c r="X1" s="181"/>
      <c r="Y1" s="181"/>
      <c r="Z1" s="181"/>
      <c r="AA1" s="181"/>
      <c r="AB1" s="181"/>
      <c r="AC1" s="181"/>
      <c r="AD1" s="181"/>
      <c r="AE1" s="181"/>
      <c r="AF1" s="181"/>
      <c r="AG1" s="179"/>
      <c r="AH1" s="179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R2" s="221" t="s">
        <v>6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13" t="s">
        <v>7</v>
      </c>
      <c r="BT2" s="13" t="s">
        <v>8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95" customHeight="1">
      <c r="B4" s="17"/>
      <c r="C4" s="185" t="s">
        <v>10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9"/>
      <c r="AS4" s="20" t="s">
        <v>11</v>
      </c>
      <c r="BE4" s="21" t="s">
        <v>12</v>
      </c>
      <c r="BS4" s="13" t="s">
        <v>13</v>
      </c>
    </row>
    <row r="5" spans="2:71" ht="14.45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190" t="s">
        <v>15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"/>
      <c r="AQ5" s="19"/>
      <c r="BE5" s="187" t="s">
        <v>16</v>
      </c>
      <c r="BS5" s="13" t="s">
        <v>7</v>
      </c>
    </row>
    <row r="6" spans="2:71" ht="36.95" customHeight="1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191" t="s">
        <v>18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"/>
      <c r="AQ6" s="19"/>
      <c r="BE6" s="184"/>
      <c r="BS6" s="13" t="s">
        <v>19</v>
      </c>
    </row>
    <row r="7" spans="2:71" ht="14.45" customHeight="1">
      <c r="B7" s="17"/>
      <c r="C7" s="18"/>
      <c r="D7" s="25" t="s">
        <v>20</v>
      </c>
      <c r="E7" s="18"/>
      <c r="F7" s="18"/>
      <c r="G7" s="18"/>
      <c r="H7" s="18"/>
      <c r="I7" s="18"/>
      <c r="J7" s="18"/>
      <c r="K7" s="23" t="s">
        <v>21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22</v>
      </c>
      <c r="AL7" s="18"/>
      <c r="AM7" s="18"/>
      <c r="AN7" s="23" t="s">
        <v>21</v>
      </c>
      <c r="AO7" s="18"/>
      <c r="AP7" s="18"/>
      <c r="AQ7" s="19"/>
      <c r="BE7" s="184"/>
      <c r="BS7" s="13" t="s">
        <v>23</v>
      </c>
    </row>
    <row r="8" spans="2:71" ht="14.45" customHeight="1">
      <c r="B8" s="17"/>
      <c r="C8" s="18"/>
      <c r="D8" s="25" t="s">
        <v>24</v>
      </c>
      <c r="E8" s="18"/>
      <c r="F8" s="18"/>
      <c r="G8" s="18"/>
      <c r="H8" s="18"/>
      <c r="I8" s="18"/>
      <c r="J8" s="18"/>
      <c r="K8" s="23" t="s">
        <v>25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26</v>
      </c>
      <c r="AL8" s="18"/>
      <c r="AM8" s="18"/>
      <c r="AN8" s="26" t="s">
        <v>27</v>
      </c>
      <c r="AO8" s="18"/>
      <c r="AP8" s="18"/>
      <c r="AQ8" s="19"/>
      <c r="BE8" s="184"/>
      <c r="BS8" s="13" t="s">
        <v>28</v>
      </c>
    </row>
    <row r="9" spans="2:7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84"/>
      <c r="BS9" s="13" t="s">
        <v>29</v>
      </c>
    </row>
    <row r="10" spans="2:71" ht="14.45" customHeight="1">
      <c r="B10" s="17"/>
      <c r="C10" s="18"/>
      <c r="D10" s="25" t="s">
        <v>30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31</v>
      </c>
      <c r="AL10" s="18"/>
      <c r="AM10" s="18"/>
      <c r="AN10" s="23" t="s">
        <v>21</v>
      </c>
      <c r="AO10" s="18"/>
      <c r="AP10" s="18"/>
      <c r="AQ10" s="19"/>
      <c r="BE10" s="184"/>
      <c r="BS10" s="13" t="s">
        <v>19</v>
      </c>
    </row>
    <row r="11" spans="2:71" ht="18.4" customHeight="1">
      <c r="B11" s="17"/>
      <c r="C11" s="18"/>
      <c r="D11" s="18"/>
      <c r="E11" s="23" t="s">
        <v>25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32</v>
      </c>
      <c r="AL11" s="18"/>
      <c r="AM11" s="18"/>
      <c r="AN11" s="23" t="s">
        <v>21</v>
      </c>
      <c r="AO11" s="18"/>
      <c r="AP11" s="18"/>
      <c r="AQ11" s="19"/>
      <c r="BE11" s="184"/>
      <c r="BS11" s="13" t="s">
        <v>19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84"/>
      <c r="BS12" s="13" t="s">
        <v>19</v>
      </c>
    </row>
    <row r="13" spans="2:71" ht="14.45" customHeight="1">
      <c r="B13" s="17"/>
      <c r="C13" s="18"/>
      <c r="D13" s="25" t="s">
        <v>33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31</v>
      </c>
      <c r="AL13" s="18"/>
      <c r="AM13" s="18"/>
      <c r="AN13" s="27" t="s">
        <v>34</v>
      </c>
      <c r="AO13" s="18"/>
      <c r="AP13" s="18"/>
      <c r="AQ13" s="19"/>
      <c r="BE13" s="184"/>
      <c r="BS13" s="13" t="s">
        <v>19</v>
      </c>
    </row>
    <row r="14" spans="2:71" ht="15">
      <c r="B14" s="17"/>
      <c r="C14" s="18"/>
      <c r="D14" s="18"/>
      <c r="E14" s="192" t="s">
        <v>34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25" t="s">
        <v>32</v>
      </c>
      <c r="AL14" s="18"/>
      <c r="AM14" s="18"/>
      <c r="AN14" s="27" t="s">
        <v>34</v>
      </c>
      <c r="AO14" s="18"/>
      <c r="AP14" s="18"/>
      <c r="AQ14" s="19"/>
      <c r="BE14" s="184"/>
      <c r="BS14" s="13" t="s">
        <v>19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84"/>
      <c r="BS15" s="13" t="s">
        <v>4</v>
      </c>
    </row>
    <row r="16" spans="2:71" ht="14.45" customHeight="1">
      <c r="B16" s="17"/>
      <c r="C16" s="18"/>
      <c r="D16" s="25" t="s">
        <v>35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31</v>
      </c>
      <c r="AL16" s="18"/>
      <c r="AM16" s="18"/>
      <c r="AN16" s="23" t="s">
        <v>21</v>
      </c>
      <c r="AO16" s="18"/>
      <c r="AP16" s="18"/>
      <c r="AQ16" s="19"/>
      <c r="BE16" s="184"/>
      <c r="BS16" s="13" t="s">
        <v>4</v>
      </c>
    </row>
    <row r="17" spans="2:71" ht="18.4" customHeight="1">
      <c r="B17" s="17"/>
      <c r="C17" s="18"/>
      <c r="D17" s="18"/>
      <c r="E17" s="23" t="s">
        <v>25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32</v>
      </c>
      <c r="AL17" s="18"/>
      <c r="AM17" s="18"/>
      <c r="AN17" s="23" t="s">
        <v>21</v>
      </c>
      <c r="AO17" s="18"/>
      <c r="AP17" s="18"/>
      <c r="AQ17" s="19"/>
      <c r="BE17" s="184"/>
      <c r="BS17" s="13" t="s">
        <v>36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84"/>
      <c r="BS18" s="13" t="s">
        <v>7</v>
      </c>
    </row>
    <row r="19" spans="2:71" ht="14.45" customHeight="1">
      <c r="B19" s="17"/>
      <c r="C19" s="18"/>
      <c r="D19" s="25" t="s">
        <v>37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31</v>
      </c>
      <c r="AL19" s="18"/>
      <c r="AM19" s="18"/>
      <c r="AN19" s="23" t="s">
        <v>21</v>
      </c>
      <c r="AO19" s="18"/>
      <c r="AP19" s="18"/>
      <c r="AQ19" s="19"/>
      <c r="BE19" s="184"/>
      <c r="BS19" s="13" t="s">
        <v>7</v>
      </c>
    </row>
    <row r="20" spans="2:57" ht="18.4" customHeight="1">
      <c r="B20" s="17"/>
      <c r="C20" s="18"/>
      <c r="D20" s="18"/>
      <c r="E20" s="23" t="s">
        <v>25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32</v>
      </c>
      <c r="AL20" s="18"/>
      <c r="AM20" s="18"/>
      <c r="AN20" s="23" t="s">
        <v>21</v>
      </c>
      <c r="AO20" s="18"/>
      <c r="AP20" s="18"/>
      <c r="AQ20" s="19"/>
      <c r="BE20" s="184"/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84"/>
    </row>
    <row r="22" spans="2:57" ht="15">
      <c r="B22" s="17"/>
      <c r="C22" s="18"/>
      <c r="D22" s="25" t="s">
        <v>38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84"/>
    </row>
    <row r="23" spans="2:57" ht="22.5" customHeight="1">
      <c r="B23" s="17"/>
      <c r="C23" s="18"/>
      <c r="D23" s="18"/>
      <c r="E23" s="193" t="s">
        <v>21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"/>
      <c r="AP23" s="18"/>
      <c r="AQ23" s="19"/>
      <c r="BE23" s="184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84"/>
    </row>
    <row r="25" spans="2:57" ht="6.9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84"/>
    </row>
    <row r="26" spans="2:57" ht="14.45" customHeight="1">
      <c r="B26" s="17"/>
      <c r="C26" s="18"/>
      <c r="D26" s="29" t="s">
        <v>39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94">
        <f>ROUND(AG87,2)</f>
        <v>0</v>
      </c>
      <c r="AL26" s="186"/>
      <c r="AM26" s="186"/>
      <c r="AN26" s="186"/>
      <c r="AO26" s="186"/>
      <c r="AP26" s="18"/>
      <c r="AQ26" s="19"/>
      <c r="BE26" s="184"/>
    </row>
    <row r="27" spans="2:57" ht="14.45" customHeight="1">
      <c r="B27" s="17"/>
      <c r="C27" s="18"/>
      <c r="D27" s="29" t="s">
        <v>40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94">
        <f>ROUND(AG101,2)</f>
        <v>0</v>
      </c>
      <c r="AL27" s="186"/>
      <c r="AM27" s="186"/>
      <c r="AN27" s="186"/>
      <c r="AO27" s="186"/>
      <c r="AP27" s="18"/>
      <c r="AQ27" s="19"/>
      <c r="BE27" s="184"/>
    </row>
    <row r="28" spans="2:57" s="1" customFormat="1" ht="6.9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88"/>
    </row>
    <row r="29" spans="2:57" s="1" customFormat="1" ht="25.9" customHeight="1">
      <c r="B29" s="30"/>
      <c r="C29" s="31"/>
      <c r="D29" s="33" t="s">
        <v>41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95">
        <f>ROUND(AK26+AK27,2)</f>
        <v>0</v>
      </c>
      <c r="AL29" s="196"/>
      <c r="AM29" s="196"/>
      <c r="AN29" s="196"/>
      <c r="AO29" s="196"/>
      <c r="AP29" s="31"/>
      <c r="AQ29" s="32"/>
      <c r="BE29" s="188"/>
    </row>
    <row r="30" spans="2:57" s="1" customFormat="1" ht="6.9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88"/>
    </row>
    <row r="31" spans="2:57" s="2" customFormat="1" ht="14.45" customHeight="1">
      <c r="B31" s="35"/>
      <c r="C31" s="36"/>
      <c r="D31" s="37" t="s">
        <v>42</v>
      </c>
      <c r="E31" s="36"/>
      <c r="F31" s="37" t="s">
        <v>43</v>
      </c>
      <c r="G31" s="36"/>
      <c r="H31" s="36"/>
      <c r="I31" s="36"/>
      <c r="J31" s="36"/>
      <c r="K31" s="36"/>
      <c r="L31" s="197">
        <v>0.21</v>
      </c>
      <c r="M31" s="198"/>
      <c r="N31" s="198"/>
      <c r="O31" s="198"/>
      <c r="P31" s="36"/>
      <c r="Q31" s="36"/>
      <c r="R31" s="36"/>
      <c r="S31" s="36"/>
      <c r="T31" s="39" t="s">
        <v>44</v>
      </c>
      <c r="U31" s="36"/>
      <c r="V31" s="36"/>
      <c r="W31" s="199">
        <f>ROUND(AZ87+SUM(CD102:CD106),2)</f>
        <v>0</v>
      </c>
      <c r="X31" s="198"/>
      <c r="Y31" s="198"/>
      <c r="Z31" s="198"/>
      <c r="AA31" s="198"/>
      <c r="AB31" s="198"/>
      <c r="AC31" s="198"/>
      <c r="AD31" s="198"/>
      <c r="AE31" s="198"/>
      <c r="AF31" s="36"/>
      <c r="AG31" s="36"/>
      <c r="AH31" s="36"/>
      <c r="AI31" s="36"/>
      <c r="AJ31" s="36"/>
      <c r="AK31" s="199">
        <f>ROUND(AV87+SUM(BY102:BY106),2)</f>
        <v>0</v>
      </c>
      <c r="AL31" s="198"/>
      <c r="AM31" s="198"/>
      <c r="AN31" s="198"/>
      <c r="AO31" s="198"/>
      <c r="AP31" s="36"/>
      <c r="AQ31" s="40"/>
      <c r="BE31" s="189"/>
    </row>
    <row r="32" spans="2:57" s="2" customFormat="1" ht="14.45" customHeight="1">
      <c r="B32" s="35"/>
      <c r="C32" s="36"/>
      <c r="D32" s="36"/>
      <c r="E32" s="36"/>
      <c r="F32" s="37" t="s">
        <v>45</v>
      </c>
      <c r="G32" s="36"/>
      <c r="H32" s="36"/>
      <c r="I32" s="36"/>
      <c r="J32" s="36"/>
      <c r="K32" s="36"/>
      <c r="L32" s="197">
        <v>0.15</v>
      </c>
      <c r="M32" s="198"/>
      <c r="N32" s="198"/>
      <c r="O32" s="198"/>
      <c r="P32" s="36"/>
      <c r="Q32" s="36"/>
      <c r="R32" s="36"/>
      <c r="S32" s="36"/>
      <c r="T32" s="39" t="s">
        <v>44</v>
      </c>
      <c r="U32" s="36"/>
      <c r="V32" s="36"/>
      <c r="W32" s="199">
        <f>ROUND(BA87+SUM(CE102:CE106),2)</f>
        <v>0</v>
      </c>
      <c r="X32" s="198"/>
      <c r="Y32" s="198"/>
      <c r="Z32" s="198"/>
      <c r="AA32" s="198"/>
      <c r="AB32" s="198"/>
      <c r="AC32" s="198"/>
      <c r="AD32" s="198"/>
      <c r="AE32" s="198"/>
      <c r="AF32" s="36"/>
      <c r="AG32" s="36"/>
      <c r="AH32" s="36"/>
      <c r="AI32" s="36"/>
      <c r="AJ32" s="36"/>
      <c r="AK32" s="199">
        <f>ROUND(AW87+SUM(BZ102:BZ106),2)</f>
        <v>0</v>
      </c>
      <c r="AL32" s="198"/>
      <c r="AM32" s="198"/>
      <c r="AN32" s="198"/>
      <c r="AO32" s="198"/>
      <c r="AP32" s="36"/>
      <c r="AQ32" s="40"/>
      <c r="BE32" s="189"/>
    </row>
    <row r="33" spans="2:57" s="2" customFormat="1" ht="14.45" customHeight="1" hidden="1">
      <c r="B33" s="35"/>
      <c r="C33" s="36"/>
      <c r="D33" s="36"/>
      <c r="E33" s="36"/>
      <c r="F33" s="37" t="s">
        <v>46</v>
      </c>
      <c r="G33" s="36"/>
      <c r="H33" s="36"/>
      <c r="I33" s="36"/>
      <c r="J33" s="36"/>
      <c r="K33" s="36"/>
      <c r="L33" s="197">
        <v>0.21</v>
      </c>
      <c r="M33" s="198"/>
      <c r="N33" s="198"/>
      <c r="O33" s="198"/>
      <c r="P33" s="36"/>
      <c r="Q33" s="36"/>
      <c r="R33" s="36"/>
      <c r="S33" s="36"/>
      <c r="T33" s="39" t="s">
        <v>44</v>
      </c>
      <c r="U33" s="36"/>
      <c r="V33" s="36"/>
      <c r="W33" s="199">
        <f>ROUND(BB87+SUM(CF102:CF106),2)</f>
        <v>0</v>
      </c>
      <c r="X33" s="198"/>
      <c r="Y33" s="198"/>
      <c r="Z33" s="198"/>
      <c r="AA33" s="198"/>
      <c r="AB33" s="198"/>
      <c r="AC33" s="198"/>
      <c r="AD33" s="198"/>
      <c r="AE33" s="198"/>
      <c r="AF33" s="36"/>
      <c r="AG33" s="36"/>
      <c r="AH33" s="36"/>
      <c r="AI33" s="36"/>
      <c r="AJ33" s="36"/>
      <c r="AK33" s="199">
        <v>0</v>
      </c>
      <c r="AL33" s="198"/>
      <c r="AM33" s="198"/>
      <c r="AN33" s="198"/>
      <c r="AO33" s="198"/>
      <c r="AP33" s="36"/>
      <c r="AQ33" s="40"/>
      <c r="BE33" s="189"/>
    </row>
    <row r="34" spans="2:57" s="2" customFormat="1" ht="14.45" customHeight="1" hidden="1">
      <c r="B34" s="35"/>
      <c r="C34" s="36"/>
      <c r="D34" s="36"/>
      <c r="E34" s="36"/>
      <c r="F34" s="37" t="s">
        <v>47</v>
      </c>
      <c r="G34" s="36"/>
      <c r="H34" s="36"/>
      <c r="I34" s="36"/>
      <c r="J34" s="36"/>
      <c r="K34" s="36"/>
      <c r="L34" s="197">
        <v>0.15</v>
      </c>
      <c r="M34" s="198"/>
      <c r="N34" s="198"/>
      <c r="O34" s="198"/>
      <c r="P34" s="36"/>
      <c r="Q34" s="36"/>
      <c r="R34" s="36"/>
      <c r="S34" s="36"/>
      <c r="T34" s="39" t="s">
        <v>44</v>
      </c>
      <c r="U34" s="36"/>
      <c r="V34" s="36"/>
      <c r="W34" s="199">
        <f>ROUND(BC87+SUM(CG102:CG106),2)</f>
        <v>0</v>
      </c>
      <c r="X34" s="198"/>
      <c r="Y34" s="198"/>
      <c r="Z34" s="198"/>
      <c r="AA34" s="198"/>
      <c r="AB34" s="198"/>
      <c r="AC34" s="198"/>
      <c r="AD34" s="198"/>
      <c r="AE34" s="198"/>
      <c r="AF34" s="36"/>
      <c r="AG34" s="36"/>
      <c r="AH34" s="36"/>
      <c r="AI34" s="36"/>
      <c r="AJ34" s="36"/>
      <c r="AK34" s="199">
        <v>0</v>
      </c>
      <c r="AL34" s="198"/>
      <c r="AM34" s="198"/>
      <c r="AN34" s="198"/>
      <c r="AO34" s="198"/>
      <c r="AP34" s="36"/>
      <c r="AQ34" s="40"/>
      <c r="BE34" s="189"/>
    </row>
    <row r="35" spans="2:43" s="2" customFormat="1" ht="14.45" customHeight="1" hidden="1">
      <c r="B35" s="35"/>
      <c r="C35" s="36"/>
      <c r="D35" s="36"/>
      <c r="E35" s="36"/>
      <c r="F35" s="37" t="s">
        <v>48</v>
      </c>
      <c r="G35" s="36"/>
      <c r="H35" s="36"/>
      <c r="I35" s="36"/>
      <c r="J35" s="36"/>
      <c r="K35" s="36"/>
      <c r="L35" s="197">
        <v>0</v>
      </c>
      <c r="M35" s="198"/>
      <c r="N35" s="198"/>
      <c r="O35" s="198"/>
      <c r="P35" s="36"/>
      <c r="Q35" s="36"/>
      <c r="R35" s="36"/>
      <c r="S35" s="36"/>
      <c r="T35" s="39" t="s">
        <v>44</v>
      </c>
      <c r="U35" s="36"/>
      <c r="V35" s="36"/>
      <c r="W35" s="199">
        <f>ROUND(BD87+SUM(CH102:CH106),2)</f>
        <v>0</v>
      </c>
      <c r="X35" s="198"/>
      <c r="Y35" s="198"/>
      <c r="Z35" s="198"/>
      <c r="AA35" s="198"/>
      <c r="AB35" s="198"/>
      <c r="AC35" s="198"/>
      <c r="AD35" s="198"/>
      <c r="AE35" s="198"/>
      <c r="AF35" s="36"/>
      <c r="AG35" s="36"/>
      <c r="AH35" s="36"/>
      <c r="AI35" s="36"/>
      <c r="AJ35" s="36"/>
      <c r="AK35" s="199">
        <v>0</v>
      </c>
      <c r="AL35" s="198"/>
      <c r="AM35" s="198"/>
      <c r="AN35" s="198"/>
      <c r="AO35" s="198"/>
      <c r="AP35" s="36"/>
      <c r="AQ35" s="40"/>
    </row>
    <row r="36" spans="2:43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9" customHeight="1">
      <c r="B37" s="30"/>
      <c r="C37" s="41"/>
      <c r="D37" s="42" t="s">
        <v>49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50</v>
      </c>
      <c r="U37" s="43"/>
      <c r="V37" s="43"/>
      <c r="W37" s="43"/>
      <c r="X37" s="200" t="s">
        <v>51</v>
      </c>
      <c r="Y37" s="201"/>
      <c r="Z37" s="201"/>
      <c r="AA37" s="201"/>
      <c r="AB37" s="201"/>
      <c r="AC37" s="43"/>
      <c r="AD37" s="43"/>
      <c r="AE37" s="43"/>
      <c r="AF37" s="43"/>
      <c r="AG37" s="43"/>
      <c r="AH37" s="43"/>
      <c r="AI37" s="43"/>
      <c r="AJ37" s="43"/>
      <c r="AK37" s="202">
        <f>SUM(AK29:AK35)</f>
        <v>0</v>
      </c>
      <c r="AL37" s="201"/>
      <c r="AM37" s="201"/>
      <c r="AN37" s="201"/>
      <c r="AO37" s="203"/>
      <c r="AP37" s="41"/>
      <c r="AQ37" s="32"/>
    </row>
    <row r="38" spans="2:43" s="1" customFormat="1" ht="14.4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30"/>
      <c r="C49" s="31"/>
      <c r="D49" s="45" t="s">
        <v>52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53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3.5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3.5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3.5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3.5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3.5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3.5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3.5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5">
      <c r="B58" s="30"/>
      <c r="C58" s="31"/>
      <c r="D58" s="50" t="s">
        <v>54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55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54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55</v>
      </c>
      <c r="AN58" s="51"/>
      <c r="AO58" s="53"/>
      <c r="AP58" s="31"/>
      <c r="AQ58" s="32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30"/>
      <c r="C60" s="31"/>
      <c r="D60" s="45" t="s">
        <v>56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57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3.5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3.5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3.5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3.5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3.5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3.5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3.5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5">
      <c r="B69" s="30"/>
      <c r="C69" s="31"/>
      <c r="D69" s="50" t="s">
        <v>54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55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54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55</v>
      </c>
      <c r="AN69" s="51"/>
      <c r="AO69" s="53"/>
      <c r="AP69" s="31"/>
      <c r="AQ69" s="32"/>
    </row>
    <row r="70" spans="2:43" s="1" customFormat="1" ht="6.9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5" customHeight="1">
      <c r="B76" s="30"/>
      <c r="C76" s="185" t="s">
        <v>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32"/>
    </row>
    <row r="77" spans="2:43" s="3" customFormat="1" ht="14.45" customHeight="1">
      <c r="B77" s="60"/>
      <c r="C77" s="25" t="s">
        <v>14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20180105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95" customHeight="1">
      <c r="B78" s="63"/>
      <c r="C78" s="64" t="s">
        <v>17</v>
      </c>
      <c r="D78" s="65"/>
      <c r="E78" s="65"/>
      <c r="F78" s="65"/>
      <c r="G78" s="65"/>
      <c r="H78" s="65"/>
      <c r="I78" s="65"/>
      <c r="J78" s="65"/>
      <c r="K78" s="65"/>
      <c r="L78" s="205" t="str">
        <f>K6</f>
        <v>AS Kostelec nad Orlicí</v>
      </c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65"/>
      <c r="AQ78" s="66"/>
    </row>
    <row r="79" spans="2:43" s="1" customFormat="1" ht="6.9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5" t="s">
        <v>24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 xml:space="preserve"> 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26</v>
      </c>
      <c r="AJ80" s="31"/>
      <c r="AK80" s="31"/>
      <c r="AL80" s="31"/>
      <c r="AM80" s="68" t="str">
        <f>IF(AN8="","",AN8)</f>
        <v>5.1.2018</v>
      </c>
      <c r="AN80" s="31"/>
      <c r="AO80" s="31"/>
      <c r="AP80" s="31"/>
      <c r="AQ80" s="32"/>
    </row>
    <row r="81" spans="2:43" s="1" customFormat="1" ht="6.9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5" t="s">
        <v>30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 xml:space="preserve">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35</v>
      </c>
      <c r="AJ82" s="31"/>
      <c r="AK82" s="31"/>
      <c r="AL82" s="31"/>
      <c r="AM82" s="207" t="str">
        <f>IF(E17="","",E17)</f>
        <v xml:space="preserve"> </v>
      </c>
      <c r="AN82" s="204"/>
      <c r="AO82" s="204"/>
      <c r="AP82" s="204"/>
      <c r="AQ82" s="32"/>
      <c r="AS82" s="208" t="s">
        <v>59</v>
      </c>
      <c r="AT82" s="209"/>
      <c r="AU82" s="69"/>
      <c r="AV82" s="69"/>
      <c r="AW82" s="69"/>
      <c r="AX82" s="69"/>
      <c r="AY82" s="69"/>
      <c r="AZ82" s="69"/>
      <c r="BA82" s="69"/>
      <c r="BB82" s="69"/>
      <c r="BC82" s="69"/>
      <c r="BD82" s="70"/>
    </row>
    <row r="83" spans="2:56" s="1" customFormat="1" ht="15">
      <c r="B83" s="30"/>
      <c r="C83" s="25" t="s">
        <v>33</v>
      </c>
      <c r="D83" s="31"/>
      <c r="E83" s="31"/>
      <c r="F83" s="31"/>
      <c r="G83" s="31"/>
      <c r="H83" s="31"/>
      <c r="I83" s="31"/>
      <c r="J83" s="31"/>
      <c r="K83" s="31"/>
      <c r="L83" s="61" t="str">
        <f>IF(E14="Vyplň údaj","",E14)</f>
        <v/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37</v>
      </c>
      <c r="AJ83" s="31"/>
      <c r="AK83" s="31"/>
      <c r="AL83" s="31"/>
      <c r="AM83" s="207" t="str">
        <f>IF(E20="","",E20)</f>
        <v xml:space="preserve"> </v>
      </c>
      <c r="AN83" s="204"/>
      <c r="AO83" s="204"/>
      <c r="AP83" s="204"/>
      <c r="AQ83" s="32"/>
      <c r="AS83" s="210"/>
      <c r="AT83" s="211"/>
      <c r="AU83" s="71"/>
      <c r="AV83" s="71"/>
      <c r="AW83" s="71"/>
      <c r="AX83" s="71"/>
      <c r="AY83" s="71"/>
      <c r="AZ83" s="71"/>
      <c r="BA83" s="71"/>
      <c r="BB83" s="71"/>
      <c r="BC83" s="71"/>
      <c r="BD83" s="72"/>
    </row>
    <row r="84" spans="2:56" s="1" customFormat="1" ht="10.9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12"/>
      <c r="AT84" s="204"/>
      <c r="AU84" s="31"/>
      <c r="AV84" s="31"/>
      <c r="AW84" s="31"/>
      <c r="AX84" s="31"/>
      <c r="AY84" s="31"/>
      <c r="AZ84" s="31"/>
      <c r="BA84" s="31"/>
      <c r="BB84" s="31"/>
      <c r="BC84" s="31"/>
      <c r="BD84" s="74"/>
    </row>
    <row r="85" spans="2:56" s="1" customFormat="1" ht="29.25" customHeight="1">
      <c r="B85" s="30"/>
      <c r="C85" s="213" t="s">
        <v>60</v>
      </c>
      <c r="D85" s="214"/>
      <c r="E85" s="214"/>
      <c r="F85" s="214"/>
      <c r="G85" s="214"/>
      <c r="H85" s="75"/>
      <c r="I85" s="215" t="s">
        <v>61</v>
      </c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5" t="s">
        <v>62</v>
      </c>
      <c r="AH85" s="214"/>
      <c r="AI85" s="214"/>
      <c r="AJ85" s="214"/>
      <c r="AK85" s="214"/>
      <c r="AL85" s="214"/>
      <c r="AM85" s="214"/>
      <c r="AN85" s="215" t="s">
        <v>63</v>
      </c>
      <c r="AO85" s="214"/>
      <c r="AP85" s="216"/>
      <c r="AQ85" s="32"/>
      <c r="AS85" s="76" t="s">
        <v>64</v>
      </c>
      <c r="AT85" s="77" t="s">
        <v>65</v>
      </c>
      <c r="AU85" s="77" t="s">
        <v>66</v>
      </c>
      <c r="AV85" s="77" t="s">
        <v>67</v>
      </c>
      <c r="AW85" s="77" t="s">
        <v>68</v>
      </c>
      <c r="AX85" s="77" t="s">
        <v>69</v>
      </c>
      <c r="AY85" s="77" t="s">
        <v>70</v>
      </c>
      <c r="AZ85" s="77" t="s">
        <v>71</v>
      </c>
      <c r="BA85" s="77" t="s">
        <v>72</v>
      </c>
      <c r="BB85" s="77" t="s">
        <v>73</v>
      </c>
      <c r="BC85" s="77" t="s">
        <v>74</v>
      </c>
      <c r="BD85" s="78" t="s">
        <v>75</v>
      </c>
    </row>
    <row r="86" spans="2:56" s="1" customFormat="1" ht="10.9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9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45" customHeight="1">
      <c r="B87" s="63"/>
      <c r="C87" s="80" t="s">
        <v>76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25">
        <f>ROUND(SUM(AG88:AG99),2)</f>
        <v>0</v>
      </c>
      <c r="AH87" s="225"/>
      <c r="AI87" s="225"/>
      <c r="AJ87" s="225"/>
      <c r="AK87" s="225"/>
      <c r="AL87" s="225"/>
      <c r="AM87" s="225"/>
      <c r="AN87" s="226">
        <f aca="true" t="shared" si="0" ref="AN87:AN99">SUM(AG87,AT87)</f>
        <v>0</v>
      </c>
      <c r="AO87" s="226"/>
      <c r="AP87" s="226"/>
      <c r="AQ87" s="66"/>
      <c r="AS87" s="82">
        <f>ROUND(SUM(AS88:AS99),2)</f>
        <v>0</v>
      </c>
      <c r="AT87" s="83">
        <f aca="true" t="shared" si="1" ref="AT87:AT99">ROUND(SUM(AV87:AW87),2)</f>
        <v>0</v>
      </c>
      <c r="AU87" s="84">
        <f>ROUND(SUM(AU88:AU99),5)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ROUND(SUM(AZ88:AZ99),2)</f>
        <v>0</v>
      </c>
      <c r="BA87" s="83">
        <f>ROUND(SUM(BA88:BA99),2)</f>
        <v>0</v>
      </c>
      <c r="BB87" s="83">
        <f>ROUND(SUM(BB88:BB99),2)</f>
        <v>0</v>
      </c>
      <c r="BC87" s="83">
        <f>ROUND(SUM(BC88:BC99),2)</f>
        <v>0</v>
      </c>
      <c r="BD87" s="85">
        <f>ROUND(SUM(BD88:BD99),2)</f>
        <v>0</v>
      </c>
      <c r="BS87" s="86" t="s">
        <v>77</v>
      </c>
      <c r="BT87" s="86" t="s">
        <v>78</v>
      </c>
      <c r="BU87" s="87" t="s">
        <v>79</v>
      </c>
      <c r="BV87" s="86" t="s">
        <v>80</v>
      </c>
      <c r="BW87" s="86" t="s">
        <v>81</v>
      </c>
      <c r="BX87" s="86" t="s">
        <v>82</v>
      </c>
    </row>
    <row r="88" spans="1:76" s="5" customFormat="1" ht="22.5" customHeight="1">
      <c r="A88" s="177" t="s">
        <v>849</v>
      </c>
      <c r="B88" s="88"/>
      <c r="C88" s="89"/>
      <c r="D88" s="219" t="s">
        <v>83</v>
      </c>
      <c r="E88" s="218"/>
      <c r="F88" s="218"/>
      <c r="G88" s="218"/>
      <c r="H88" s="218"/>
      <c r="I88" s="90"/>
      <c r="J88" s="219" t="s">
        <v>84</v>
      </c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7">
        <f>'SO01 - Atletický ovál'!M30</f>
        <v>0</v>
      </c>
      <c r="AH88" s="218"/>
      <c r="AI88" s="218"/>
      <c r="AJ88" s="218"/>
      <c r="AK88" s="218"/>
      <c r="AL88" s="218"/>
      <c r="AM88" s="218"/>
      <c r="AN88" s="217">
        <f t="shared" si="0"/>
        <v>0</v>
      </c>
      <c r="AO88" s="218"/>
      <c r="AP88" s="218"/>
      <c r="AQ88" s="91"/>
      <c r="AS88" s="92">
        <f>'SO01 - Atletický ovál'!M28</f>
        <v>0</v>
      </c>
      <c r="AT88" s="93">
        <f t="shared" si="1"/>
        <v>0</v>
      </c>
      <c r="AU88" s="94">
        <f>'SO01 - Atletický ovál'!W123</f>
        <v>0</v>
      </c>
      <c r="AV88" s="93">
        <f>'SO01 - Atletický ovál'!M32</f>
        <v>0</v>
      </c>
      <c r="AW88" s="93">
        <f>'SO01 - Atletický ovál'!M33</f>
        <v>0</v>
      </c>
      <c r="AX88" s="93">
        <f>'SO01 - Atletický ovál'!M34</f>
        <v>0</v>
      </c>
      <c r="AY88" s="93">
        <f>'SO01 - Atletický ovál'!M35</f>
        <v>0</v>
      </c>
      <c r="AZ88" s="93">
        <f>'SO01 - Atletický ovál'!H32</f>
        <v>0</v>
      </c>
      <c r="BA88" s="93">
        <f>'SO01 - Atletický ovál'!H33</f>
        <v>0</v>
      </c>
      <c r="BB88" s="93">
        <f>'SO01 - Atletický ovál'!H34</f>
        <v>0</v>
      </c>
      <c r="BC88" s="93">
        <f>'SO01 - Atletický ovál'!H35</f>
        <v>0</v>
      </c>
      <c r="BD88" s="95">
        <f>'SO01 - Atletický ovál'!H36</f>
        <v>0</v>
      </c>
      <c r="BT88" s="96" t="s">
        <v>23</v>
      </c>
      <c r="BV88" s="96" t="s">
        <v>80</v>
      </c>
      <c r="BW88" s="96" t="s">
        <v>85</v>
      </c>
      <c r="BX88" s="96" t="s">
        <v>81</v>
      </c>
    </row>
    <row r="89" spans="1:76" s="5" customFormat="1" ht="22.5" customHeight="1">
      <c r="A89" s="177" t="s">
        <v>849</v>
      </c>
      <c r="B89" s="88"/>
      <c r="C89" s="89"/>
      <c r="D89" s="219" t="s">
        <v>86</v>
      </c>
      <c r="E89" s="218"/>
      <c r="F89" s="218"/>
      <c r="G89" s="218"/>
      <c r="H89" s="218"/>
      <c r="I89" s="90"/>
      <c r="J89" s="219" t="s">
        <v>87</v>
      </c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7">
        <f>'SO02 - Fotbalové hřiště'!M30</f>
        <v>0</v>
      </c>
      <c r="AH89" s="218"/>
      <c r="AI89" s="218"/>
      <c r="AJ89" s="218"/>
      <c r="AK89" s="218"/>
      <c r="AL89" s="218"/>
      <c r="AM89" s="218"/>
      <c r="AN89" s="217">
        <f t="shared" si="0"/>
        <v>0</v>
      </c>
      <c r="AO89" s="218"/>
      <c r="AP89" s="218"/>
      <c r="AQ89" s="91"/>
      <c r="AS89" s="92">
        <f>'SO02 - Fotbalové hřiště'!M28</f>
        <v>0</v>
      </c>
      <c r="AT89" s="93">
        <f t="shared" si="1"/>
        <v>0</v>
      </c>
      <c r="AU89" s="94">
        <f>'SO02 - Fotbalové hřiště'!W124</f>
        <v>0</v>
      </c>
      <c r="AV89" s="93">
        <f>'SO02 - Fotbalové hřiště'!M32</f>
        <v>0</v>
      </c>
      <c r="AW89" s="93">
        <f>'SO02 - Fotbalové hřiště'!M33</f>
        <v>0</v>
      </c>
      <c r="AX89" s="93">
        <f>'SO02 - Fotbalové hřiště'!M34</f>
        <v>0</v>
      </c>
      <c r="AY89" s="93">
        <f>'SO02 - Fotbalové hřiště'!M35</f>
        <v>0</v>
      </c>
      <c r="AZ89" s="93">
        <f>'SO02 - Fotbalové hřiště'!H32</f>
        <v>0</v>
      </c>
      <c r="BA89" s="93">
        <f>'SO02 - Fotbalové hřiště'!H33</f>
        <v>0</v>
      </c>
      <c r="BB89" s="93">
        <f>'SO02 - Fotbalové hřiště'!H34</f>
        <v>0</v>
      </c>
      <c r="BC89" s="93">
        <f>'SO02 - Fotbalové hřiště'!H35</f>
        <v>0</v>
      </c>
      <c r="BD89" s="95">
        <f>'SO02 - Fotbalové hřiště'!H36</f>
        <v>0</v>
      </c>
      <c r="BT89" s="96" t="s">
        <v>23</v>
      </c>
      <c r="BV89" s="96" t="s">
        <v>80</v>
      </c>
      <c r="BW89" s="96" t="s">
        <v>88</v>
      </c>
      <c r="BX89" s="96" t="s">
        <v>81</v>
      </c>
    </row>
    <row r="90" spans="1:76" s="5" customFormat="1" ht="22.5" customHeight="1">
      <c r="A90" s="177" t="s">
        <v>849</v>
      </c>
      <c r="B90" s="88"/>
      <c r="C90" s="89"/>
      <c r="D90" s="219" t="s">
        <v>89</v>
      </c>
      <c r="E90" s="218"/>
      <c r="F90" s="218"/>
      <c r="G90" s="218"/>
      <c r="H90" s="218"/>
      <c r="I90" s="90"/>
      <c r="J90" s="219" t="s">
        <v>90</v>
      </c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7">
        <f>'SO03 - Hřiště s umělým po...'!M30</f>
        <v>0</v>
      </c>
      <c r="AH90" s="218"/>
      <c r="AI90" s="218"/>
      <c r="AJ90" s="218"/>
      <c r="AK90" s="218"/>
      <c r="AL90" s="218"/>
      <c r="AM90" s="218"/>
      <c r="AN90" s="217">
        <f t="shared" si="0"/>
        <v>0</v>
      </c>
      <c r="AO90" s="218"/>
      <c r="AP90" s="218"/>
      <c r="AQ90" s="91"/>
      <c r="AS90" s="92">
        <f>'SO03 - Hřiště s umělým po...'!M28</f>
        <v>0</v>
      </c>
      <c r="AT90" s="93">
        <f t="shared" si="1"/>
        <v>0</v>
      </c>
      <c r="AU90" s="94">
        <f>'SO03 - Hřiště s umělým po...'!W128</f>
        <v>0</v>
      </c>
      <c r="AV90" s="93">
        <f>'SO03 - Hřiště s umělým po...'!M32</f>
        <v>0</v>
      </c>
      <c r="AW90" s="93">
        <f>'SO03 - Hřiště s umělým po...'!M33</f>
        <v>0</v>
      </c>
      <c r="AX90" s="93">
        <f>'SO03 - Hřiště s umělým po...'!M34</f>
        <v>0</v>
      </c>
      <c r="AY90" s="93">
        <f>'SO03 - Hřiště s umělým po...'!M35</f>
        <v>0</v>
      </c>
      <c r="AZ90" s="93">
        <f>'SO03 - Hřiště s umělým po...'!H32</f>
        <v>0</v>
      </c>
      <c r="BA90" s="93">
        <f>'SO03 - Hřiště s umělým po...'!H33</f>
        <v>0</v>
      </c>
      <c r="BB90" s="93">
        <f>'SO03 - Hřiště s umělým po...'!H34</f>
        <v>0</v>
      </c>
      <c r="BC90" s="93">
        <f>'SO03 - Hřiště s umělým po...'!H35</f>
        <v>0</v>
      </c>
      <c r="BD90" s="95">
        <f>'SO03 - Hřiště s umělým po...'!H36</f>
        <v>0</v>
      </c>
      <c r="BT90" s="96" t="s">
        <v>23</v>
      </c>
      <c r="BV90" s="96" t="s">
        <v>80</v>
      </c>
      <c r="BW90" s="96" t="s">
        <v>91</v>
      </c>
      <c r="BX90" s="96" t="s">
        <v>81</v>
      </c>
    </row>
    <row r="91" spans="1:76" s="5" customFormat="1" ht="22.5" customHeight="1">
      <c r="A91" s="177" t="s">
        <v>849</v>
      </c>
      <c r="B91" s="88"/>
      <c r="C91" s="89"/>
      <c r="D91" s="219" t="s">
        <v>92</v>
      </c>
      <c r="E91" s="218"/>
      <c r="F91" s="218"/>
      <c r="G91" s="218"/>
      <c r="H91" s="218"/>
      <c r="I91" s="90"/>
      <c r="J91" s="219" t="s">
        <v>93</v>
      </c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7">
        <f>'SO04 - Obnova tribuny'!M30</f>
        <v>0</v>
      </c>
      <c r="AH91" s="218"/>
      <c r="AI91" s="218"/>
      <c r="AJ91" s="218"/>
      <c r="AK91" s="218"/>
      <c r="AL91" s="218"/>
      <c r="AM91" s="218"/>
      <c r="AN91" s="217">
        <f t="shared" si="0"/>
        <v>0</v>
      </c>
      <c r="AO91" s="218"/>
      <c r="AP91" s="218"/>
      <c r="AQ91" s="91"/>
      <c r="AS91" s="92">
        <f>'SO04 - Obnova tribuny'!M28</f>
        <v>0</v>
      </c>
      <c r="AT91" s="93">
        <f t="shared" si="1"/>
        <v>0</v>
      </c>
      <c r="AU91" s="94">
        <f>'SO04 - Obnova tribuny'!W127</f>
        <v>0</v>
      </c>
      <c r="AV91" s="93">
        <f>'SO04 - Obnova tribuny'!M32</f>
        <v>0</v>
      </c>
      <c r="AW91" s="93">
        <f>'SO04 - Obnova tribuny'!M33</f>
        <v>0</v>
      </c>
      <c r="AX91" s="93">
        <f>'SO04 - Obnova tribuny'!M34</f>
        <v>0</v>
      </c>
      <c r="AY91" s="93">
        <f>'SO04 - Obnova tribuny'!M35</f>
        <v>0</v>
      </c>
      <c r="AZ91" s="93">
        <f>'SO04 - Obnova tribuny'!H32</f>
        <v>0</v>
      </c>
      <c r="BA91" s="93">
        <f>'SO04 - Obnova tribuny'!H33</f>
        <v>0</v>
      </c>
      <c r="BB91" s="93">
        <f>'SO04 - Obnova tribuny'!H34</f>
        <v>0</v>
      </c>
      <c r="BC91" s="93">
        <f>'SO04 - Obnova tribuny'!H35</f>
        <v>0</v>
      </c>
      <c r="BD91" s="95">
        <f>'SO04 - Obnova tribuny'!H36</f>
        <v>0</v>
      </c>
      <c r="BT91" s="96" t="s">
        <v>23</v>
      </c>
      <c r="BV91" s="96" t="s">
        <v>80</v>
      </c>
      <c r="BW91" s="96" t="s">
        <v>94</v>
      </c>
      <c r="BX91" s="96" t="s">
        <v>81</v>
      </c>
    </row>
    <row r="92" spans="1:76" s="5" customFormat="1" ht="22.5" customHeight="1">
      <c r="A92" s="177" t="s">
        <v>849</v>
      </c>
      <c r="B92" s="88"/>
      <c r="C92" s="89"/>
      <c r="D92" s="219" t="s">
        <v>95</v>
      </c>
      <c r="E92" s="218"/>
      <c r="F92" s="218"/>
      <c r="G92" s="218"/>
      <c r="H92" s="218"/>
      <c r="I92" s="90"/>
      <c r="J92" s="219" t="s">
        <v>96</v>
      </c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7">
        <f>'SO06 - Skatepark a horole...'!M30</f>
        <v>0</v>
      </c>
      <c r="AH92" s="218"/>
      <c r="AI92" s="218"/>
      <c r="AJ92" s="218"/>
      <c r="AK92" s="218"/>
      <c r="AL92" s="218"/>
      <c r="AM92" s="218"/>
      <c r="AN92" s="217">
        <f t="shared" si="0"/>
        <v>0</v>
      </c>
      <c r="AO92" s="218"/>
      <c r="AP92" s="218"/>
      <c r="AQ92" s="91"/>
      <c r="AS92" s="92">
        <f>'SO06 - Skatepark a horole...'!M28</f>
        <v>0</v>
      </c>
      <c r="AT92" s="93">
        <f t="shared" si="1"/>
        <v>0</v>
      </c>
      <c r="AU92" s="94">
        <f>'SO06 - Skatepark a horole...'!W129</f>
        <v>0</v>
      </c>
      <c r="AV92" s="93">
        <f>'SO06 - Skatepark a horole...'!M32</f>
        <v>0</v>
      </c>
      <c r="AW92" s="93">
        <f>'SO06 - Skatepark a horole...'!M33</f>
        <v>0</v>
      </c>
      <c r="AX92" s="93">
        <f>'SO06 - Skatepark a horole...'!M34</f>
        <v>0</v>
      </c>
      <c r="AY92" s="93">
        <f>'SO06 - Skatepark a horole...'!M35</f>
        <v>0</v>
      </c>
      <c r="AZ92" s="93">
        <f>'SO06 - Skatepark a horole...'!H32</f>
        <v>0</v>
      </c>
      <c r="BA92" s="93">
        <f>'SO06 - Skatepark a horole...'!H33</f>
        <v>0</v>
      </c>
      <c r="BB92" s="93">
        <f>'SO06 - Skatepark a horole...'!H34</f>
        <v>0</v>
      </c>
      <c r="BC92" s="93">
        <f>'SO06 - Skatepark a horole...'!H35</f>
        <v>0</v>
      </c>
      <c r="BD92" s="95">
        <f>'SO06 - Skatepark a horole...'!H36</f>
        <v>0</v>
      </c>
      <c r="BT92" s="96" t="s">
        <v>23</v>
      </c>
      <c r="BV92" s="96" t="s">
        <v>80</v>
      </c>
      <c r="BW92" s="96" t="s">
        <v>97</v>
      </c>
      <c r="BX92" s="96" t="s">
        <v>81</v>
      </c>
    </row>
    <row r="93" spans="1:76" s="5" customFormat="1" ht="22.5" customHeight="1">
      <c r="A93" s="177" t="s">
        <v>849</v>
      </c>
      <c r="B93" s="88"/>
      <c r="C93" s="89"/>
      <c r="D93" s="219" t="s">
        <v>98</v>
      </c>
      <c r="E93" s="218"/>
      <c r="F93" s="218"/>
      <c r="G93" s="218"/>
      <c r="H93" s="218"/>
      <c r="I93" s="90"/>
      <c r="J93" s="219" t="s">
        <v>99</v>
      </c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7">
        <f>'SO07 - Vnitřní oplocení a...'!M30</f>
        <v>0</v>
      </c>
      <c r="AH93" s="218"/>
      <c r="AI93" s="218"/>
      <c r="AJ93" s="218"/>
      <c r="AK93" s="218"/>
      <c r="AL93" s="218"/>
      <c r="AM93" s="218"/>
      <c r="AN93" s="217">
        <f t="shared" si="0"/>
        <v>0</v>
      </c>
      <c r="AO93" s="218"/>
      <c r="AP93" s="218"/>
      <c r="AQ93" s="91"/>
      <c r="AS93" s="92">
        <f>'SO07 - Vnitřní oplocení a...'!M28</f>
        <v>0</v>
      </c>
      <c r="AT93" s="93">
        <f t="shared" si="1"/>
        <v>0</v>
      </c>
      <c r="AU93" s="94">
        <f>'SO07 - Vnitřní oplocení a...'!W121</f>
        <v>0</v>
      </c>
      <c r="AV93" s="93">
        <f>'SO07 - Vnitřní oplocení a...'!M32</f>
        <v>0</v>
      </c>
      <c r="AW93" s="93">
        <f>'SO07 - Vnitřní oplocení a...'!M33</f>
        <v>0</v>
      </c>
      <c r="AX93" s="93">
        <f>'SO07 - Vnitřní oplocení a...'!M34</f>
        <v>0</v>
      </c>
      <c r="AY93" s="93">
        <f>'SO07 - Vnitřní oplocení a...'!M35</f>
        <v>0</v>
      </c>
      <c r="AZ93" s="93">
        <f>'SO07 - Vnitřní oplocení a...'!H32</f>
        <v>0</v>
      </c>
      <c r="BA93" s="93">
        <f>'SO07 - Vnitřní oplocení a...'!H33</f>
        <v>0</v>
      </c>
      <c r="BB93" s="93">
        <f>'SO07 - Vnitřní oplocení a...'!H34</f>
        <v>0</v>
      </c>
      <c r="BC93" s="93">
        <f>'SO07 - Vnitřní oplocení a...'!H35</f>
        <v>0</v>
      </c>
      <c r="BD93" s="95">
        <f>'SO07 - Vnitřní oplocení a...'!H36</f>
        <v>0</v>
      </c>
      <c r="BT93" s="96" t="s">
        <v>23</v>
      </c>
      <c r="BV93" s="96" t="s">
        <v>80</v>
      </c>
      <c r="BW93" s="96" t="s">
        <v>100</v>
      </c>
      <c r="BX93" s="96" t="s">
        <v>81</v>
      </c>
    </row>
    <row r="94" spans="1:76" s="5" customFormat="1" ht="22.5" customHeight="1">
      <c r="A94" s="177" t="s">
        <v>849</v>
      </c>
      <c r="B94" s="88"/>
      <c r="C94" s="89"/>
      <c r="D94" s="219" t="s">
        <v>101</v>
      </c>
      <c r="E94" s="218"/>
      <c r="F94" s="218"/>
      <c r="G94" s="218"/>
      <c r="H94" s="218"/>
      <c r="I94" s="90"/>
      <c r="J94" s="219" t="s">
        <v>102</v>
      </c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7">
        <f>'SO08 - Vstupní objekty'!M30</f>
        <v>0</v>
      </c>
      <c r="AH94" s="218"/>
      <c r="AI94" s="218"/>
      <c r="AJ94" s="218"/>
      <c r="AK94" s="218"/>
      <c r="AL94" s="218"/>
      <c r="AM94" s="218"/>
      <c r="AN94" s="217">
        <f t="shared" si="0"/>
        <v>0</v>
      </c>
      <c r="AO94" s="218"/>
      <c r="AP94" s="218"/>
      <c r="AQ94" s="91"/>
      <c r="AS94" s="92">
        <f>'SO08 - Vstupní objekty'!M28</f>
        <v>0</v>
      </c>
      <c r="AT94" s="93">
        <f t="shared" si="1"/>
        <v>0</v>
      </c>
      <c r="AU94" s="94">
        <f>'SO08 - Vstupní objekty'!W133</f>
        <v>0</v>
      </c>
      <c r="AV94" s="93">
        <f>'SO08 - Vstupní objekty'!M32</f>
        <v>0</v>
      </c>
      <c r="AW94" s="93">
        <f>'SO08 - Vstupní objekty'!M33</f>
        <v>0</v>
      </c>
      <c r="AX94" s="93">
        <f>'SO08 - Vstupní objekty'!M34</f>
        <v>0</v>
      </c>
      <c r="AY94" s="93">
        <f>'SO08 - Vstupní objekty'!M35</f>
        <v>0</v>
      </c>
      <c r="AZ94" s="93">
        <f>'SO08 - Vstupní objekty'!H32</f>
        <v>0</v>
      </c>
      <c r="BA94" s="93">
        <f>'SO08 - Vstupní objekty'!H33</f>
        <v>0</v>
      </c>
      <c r="BB94" s="93">
        <f>'SO08 - Vstupní objekty'!H34</f>
        <v>0</v>
      </c>
      <c r="BC94" s="93">
        <f>'SO08 - Vstupní objekty'!H35</f>
        <v>0</v>
      </c>
      <c r="BD94" s="95">
        <f>'SO08 - Vstupní objekty'!H36</f>
        <v>0</v>
      </c>
      <c r="BT94" s="96" t="s">
        <v>23</v>
      </c>
      <c r="BV94" s="96" t="s">
        <v>80</v>
      </c>
      <c r="BW94" s="96" t="s">
        <v>103</v>
      </c>
      <c r="BX94" s="96" t="s">
        <v>81</v>
      </c>
    </row>
    <row r="95" spans="1:76" s="5" customFormat="1" ht="22.5" customHeight="1">
      <c r="A95" s="177" t="s">
        <v>849</v>
      </c>
      <c r="B95" s="88"/>
      <c r="C95" s="89"/>
      <c r="D95" s="219" t="s">
        <v>104</v>
      </c>
      <c r="E95" s="218"/>
      <c r="F95" s="218"/>
      <c r="G95" s="218"/>
      <c r="H95" s="218"/>
      <c r="I95" s="90"/>
      <c r="J95" s="219" t="s">
        <v>105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7">
        <f>'SO09 - Vnější oplocení'!M30</f>
        <v>0</v>
      </c>
      <c r="AH95" s="218"/>
      <c r="AI95" s="218"/>
      <c r="AJ95" s="218"/>
      <c r="AK95" s="218"/>
      <c r="AL95" s="218"/>
      <c r="AM95" s="218"/>
      <c r="AN95" s="217">
        <f t="shared" si="0"/>
        <v>0</v>
      </c>
      <c r="AO95" s="218"/>
      <c r="AP95" s="218"/>
      <c r="AQ95" s="91"/>
      <c r="AS95" s="92">
        <f>'SO09 - Vnější oplocení'!M28</f>
        <v>0</v>
      </c>
      <c r="AT95" s="93">
        <f t="shared" si="1"/>
        <v>0</v>
      </c>
      <c r="AU95" s="94">
        <f>'SO09 - Vnější oplocení'!W118</f>
        <v>0</v>
      </c>
      <c r="AV95" s="93">
        <f>'SO09 - Vnější oplocení'!M32</f>
        <v>0</v>
      </c>
      <c r="AW95" s="93">
        <f>'SO09 - Vnější oplocení'!M33</f>
        <v>0</v>
      </c>
      <c r="AX95" s="93">
        <f>'SO09 - Vnější oplocení'!M34</f>
        <v>0</v>
      </c>
      <c r="AY95" s="93">
        <f>'SO09 - Vnější oplocení'!M35</f>
        <v>0</v>
      </c>
      <c r="AZ95" s="93">
        <f>'SO09 - Vnější oplocení'!H32</f>
        <v>0</v>
      </c>
      <c r="BA95" s="93">
        <f>'SO09 - Vnější oplocení'!H33</f>
        <v>0</v>
      </c>
      <c r="BB95" s="93">
        <f>'SO09 - Vnější oplocení'!H34</f>
        <v>0</v>
      </c>
      <c r="BC95" s="93">
        <f>'SO09 - Vnější oplocení'!H35</f>
        <v>0</v>
      </c>
      <c r="BD95" s="95">
        <f>'SO09 - Vnější oplocení'!H36</f>
        <v>0</v>
      </c>
      <c r="BT95" s="96" t="s">
        <v>23</v>
      </c>
      <c r="BV95" s="96" t="s">
        <v>80</v>
      </c>
      <c r="BW95" s="96" t="s">
        <v>106</v>
      </c>
      <c r="BX95" s="96" t="s">
        <v>81</v>
      </c>
    </row>
    <row r="96" spans="1:76" s="5" customFormat="1" ht="22.5" customHeight="1">
      <c r="A96" s="177" t="s">
        <v>849</v>
      </c>
      <c r="B96" s="88"/>
      <c r="C96" s="89"/>
      <c r="D96" s="219" t="s">
        <v>107</v>
      </c>
      <c r="E96" s="218"/>
      <c r="F96" s="218"/>
      <c r="G96" s="218"/>
      <c r="H96" s="218"/>
      <c r="I96" s="90"/>
      <c r="J96" s="219" t="s">
        <v>108</v>
      </c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7">
        <f>'SO10 - Zemní práce a obno...'!M30</f>
        <v>0</v>
      </c>
      <c r="AH96" s="218"/>
      <c r="AI96" s="218"/>
      <c r="AJ96" s="218"/>
      <c r="AK96" s="218"/>
      <c r="AL96" s="218"/>
      <c r="AM96" s="218"/>
      <c r="AN96" s="217">
        <f t="shared" si="0"/>
        <v>0</v>
      </c>
      <c r="AO96" s="218"/>
      <c r="AP96" s="218"/>
      <c r="AQ96" s="91"/>
      <c r="AS96" s="92">
        <f>'SO10 - Zemní práce a obno...'!M28</f>
        <v>0</v>
      </c>
      <c r="AT96" s="93">
        <f t="shared" si="1"/>
        <v>0</v>
      </c>
      <c r="AU96" s="94">
        <f>'SO10 - Zemní práce a obno...'!W121</f>
        <v>0</v>
      </c>
      <c r="AV96" s="93">
        <f>'SO10 - Zemní práce a obno...'!M32</f>
        <v>0</v>
      </c>
      <c r="AW96" s="93">
        <f>'SO10 - Zemní práce a obno...'!M33</f>
        <v>0</v>
      </c>
      <c r="AX96" s="93">
        <f>'SO10 - Zemní práce a obno...'!M34</f>
        <v>0</v>
      </c>
      <c r="AY96" s="93">
        <f>'SO10 - Zemní práce a obno...'!M35</f>
        <v>0</v>
      </c>
      <c r="AZ96" s="93">
        <f>'SO10 - Zemní práce a obno...'!H32</f>
        <v>0</v>
      </c>
      <c r="BA96" s="93">
        <f>'SO10 - Zemní práce a obno...'!H33</f>
        <v>0</v>
      </c>
      <c r="BB96" s="93">
        <f>'SO10 - Zemní práce a obno...'!H34</f>
        <v>0</v>
      </c>
      <c r="BC96" s="93">
        <f>'SO10 - Zemní práce a obno...'!H35</f>
        <v>0</v>
      </c>
      <c r="BD96" s="95">
        <f>'SO10 - Zemní práce a obno...'!H36</f>
        <v>0</v>
      </c>
      <c r="BT96" s="96" t="s">
        <v>23</v>
      </c>
      <c r="BV96" s="96" t="s">
        <v>80</v>
      </c>
      <c r="BW96" s="96" t="s">
        <v>109</v>
      </c>
      <c r="BX96" s="96" t="s">
        <v>81</v>
      </c>
    </row>
    <row r="97" spans="1:76" s="5" customFormat="1" ht="22.5" customHeight="1">
      <c r="A97" s="177" t="s">
        <v>849</v>
      </c>
      <c r="B97" s="88"/>
      <c r="C97" s="89"/>
      <c r="D97" s="219" t="s">
        <v>110</v>
      </c>
      <c r="E97" s="218"/>
      <c r="F97" s="218"/>
      <c r="G97" s="218"/>
      <c r="H97" s="218"/>
      <c r="I97" s="90"/>
      <c r="J97" s="219" t="s">
        <v>111</v>
      </c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7">
        <f>'IO01 - Areálové osvětlení'!M30</f>
        <v>0</v>
      </c>
      <c r="AH97" s="218"/>
      <c r="AI97" s="218"/>
      <c r="AJ97" s="218"/>
      <c r="AK97" s="218"/>
      <c r="AL97" s="218"/>
      <c r="AM97" s="218"/>
      <c r="AN97" s="217">
        <f t="shared" si="0"/>
        <v>0</v>
      </c>
      <c r="AO97" s="218"/>
      <c r="AP97" s="218"/>
      <c r="AQ97" s="91"/>
      <c r="AS97" s="92">
        <f>'IO01 - Areálové osvětlení'!M28</f>
        <v>0</v>
      </c>
      <c r="AT97" s="93">
        <f t="shared" si="1"/>
        <v>0</v>
      </c>
      <c r="AU97" s="94">
        <f>'IO01 - Areálové osvětlení'!W118</f>
        <v>0</v>
      </c>
      <c r="AV97" s="93">
        <f>'IO01 - Areálové osvětlení'!M32</f>
        <v>0</v>
      </c>
      <c r="AW97" s="93">
        <f>'IO01 - Areálové osvětlení'!M33</f>
        <v>0</v>
      </c>
      <c r="AX97" s="93">
        <f>'IO01 - Areálové osvětlení'!M34</f>
        <v>0</v>
      </c>
      <c r="AY97" s="93">
        <f>'IO01 - Areálové osvětlení'!M35</f>
        <v>0</v>
      </c>
      <c r="AZ97" s="93">
        <f>'IO01 - Areálové osvětlení'!H32</f>
        <v>0</v>
      </c>
      <c r="BA97" s="93">
        <f>'IO01 - Areálové osvětlení'!H33</f>
        <v>0</v>
      </c>
      <c r="BB97" s="93">
        <f>'IO01 - Areálové osvětlení'!H34</f>
        <v>0</v>
      </c>
      <c r="BC97" s="93">
        <f>'IO01 - Areálové osvětlení'!H35</f>
        <v>0</v>
      </c>
      <c r="BD97" s="95">
        <f>'IO01 - Areálové osvětlení'!H36</f>
        <v>0</v>
      </c>
      <c r="BT97" s="96" t="s">
        <v>23</v>
      </c>
      <c r="BV97" s="96" t="s">
        <v>80</v>
      </c>
      <c r="BW97" s="96" t="s">
        <v>112</v>
      </c>
      <c r="BX97" s="96" t="s">
        <v>81</v>
      </c>
    </row>
    <row r="98" spans="1:76" s="5" customFormat="1" ht="22.5" customHeight="1">
      <c r="A98" s="177" t="s">
        <v>849</v>
      </c>
      <c r="B98" s="88"/>
      <c r="C98" s="89"/>
      <c r="D98" s="219" t="s">
        <v>113</v>
      </c>
      <c r="E98" s="218"/>
      <c r="F98" s="218"/>
      <c r="G98" s="218"/>
      <c r="H98" s="218"/>
      <c r="I98" s="90"/>
      <c r="J98" s="219" t="s">
        <v>114</v>
      </c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7">
        <f>'IO02 - Areálové ozvučení'!M30</f>
        <v>0</v>
      </c>
      <c r="AH98" s="218"/>
      <c r="AI98" s="218"/>
      <c r="AJ98" s="218"/>
      <c r="AK98" s="218"/>
      <c r="AL98" s="218"/>
      <c r="AM98" s="218"/>
      <c r="AN98" s="217">
        <f t="shared" si="0"/>
        <v>0</v>
      </c>
      <c r="AO98" s="218"/>
      <c r="AP98" s="218"/>
      <c r="AQ98" s="91"/>
      <c r="AS98" s="92">
        <f>'IO02 - Areálové ozvučení'!M28</f>
        <v>0</v>
      </c>
      <c r="AT98" s="93">
        <f t="shared" si="1"/>
        <v>0</v>
      </c>
      <c r="AU98" s="94">
        <f>'IO02 - Areálové ozvučení'!W118</f>
        <v>0</v>
      </c>
      <c r="AV98" s="93">
        <f>'IO02 - Areálové ozvučení'!M32</f>
        <v>0</v>
      </c>
      <c r="AW98" s="93">
        <f>'IO02 - Areálové ozvučení'!M33</f>
        <v>0</v>
      </c>
      <c r="AX98" s="93">
        <f>'IO02 - Areálové ozvučení'!M34</f>
        <v>0</v>
      </c>
      <c r="AY98" s="93">
        <f>'IO02 - Areálové ozvučení'!M35</f>
        <v>0</v>
      </c>
      <c r="AZ98" s="93">
        <f>'IO02 - Areálové ozvučení'!H32</f>
        <v>0</v>
      </c>
      <c r="BA98" s="93">
        <f>'IO02 - Areálové ozvučení'!H33</f>
        <v>0</v>
      </c>
      <c r="BB98" s="93">
        <f>'IO02 - Areálové ozvučení'!H34</f>
        <v>0</v>
      </c>
      <c r="BC98" s="93">
        <f>'IO02 - Areálové ozvučení'!H35</f>
        <v>0</v>
      </c>
      <c r="BD98" s="95">
        <f>'IO02 - Areálové ozvučení'!H36</f>
        <v>0</v>
      </c>
      <c r="BT98" s="96" t="s">
        <v>23</v>
      </c>
      <c r="BV98" s="96" t="s">
        <v>80</v>
      </c>
      <c r="BW98" s="96" t="s">
        <v>115</v>
      </c>
      <c r="BX98" s="96" t="s">
        <v>81</v>
      </c>
    </row>
    <row r="99" spans="1:76" s="5" customFormat="1" ht="22.5" customHeight="1">
      <c r="A99" s="177" t="s">
        <v>849</v>
      </c>
      <c r="B99" s="88"/>
      <c r="C99" s="89"/>
      <c r="D99" s="219" t="s">
        <v>116</v>
      </c>
      <c r="E99" s="218"/>
      <c r="F99" s="218"/>
      <c r="G99" s="218"/>
      <c r="H99" s="218"/>
      <c r="I99" s="90"/>
      <c r="J99" s="219" t="s">
        <v>117</v>
      </c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7">
        <f>'IO03 - Areálové odvodnění'!M30</f>
        <v>0</v>
      </c>
      <c r="AH99" s="218"/>
      <c r="AI99" s="218"/>
      <c r="AJ99" s="218"/>
      <c r="AK99" s="218"/>
      <c r="AL99" s="218"/>
      <c r="AM99" s="218"/>
      <c r="AN99" s="217">
        <f t="shared" si="0"/>
        <v>0</v>
      </c>
      <c r="AO99" s="218"/>
      <c r="AP99" s="218"/>
      <c r="AQ99" s="91"/>
      <c r="AS99" s="97">
        <f>'IO03 - Areálové odvodnění'!M28</f>
        <v>0</v>
      </c>
      <c r="AT99" s="98">
        <f t="shared" si="1"/>
        <v>0</v>
      </c>
      <c r="AU99" s="99">
        <f>'IO03 - Areálové odvodnění'!W118</f>
        <v>0</v>
      </c>
      <c r="AV99" s="98">
        <f>'IO03 - Areálové odvodnění'!M32</f>
        <v>0</v>
      </c>
      <c r="AW99" s="98">
        <f>'IO03 - Areálové odvodnění'!M33</f>
        <v>0</v>
      </c>
      <c r="AX99" s="98">
        <f>'IO03 - Areálové odvodnění'!M34</f>
        <v>0</v>
      </c>
      <c r="AY99" s="98">
        <f>'IO03 - Areálové odvodnění'!M35</f>
        <v>0</v>
      </c>
      <c r="AZ99" s="98">
        <f>'IO03 - Areálové odvodnění'!H32</f>
        <v>0</v>
      </c>
      <c r="BA99" s="98">
        <f>'IO03 - Areálové odvodnění'!H33</f>
        <v>0</v>
      </c>
      <c r="BB99" s="98">
        <f>'IO03 - Areálové odvodnění'!H34</f>
        <v>0</v>
      </c>
      <c r="BC99" s="98">
        <f>'IO03 - Areálové odvodnění'!H35</f>
        <v>0</v>
      </c>
      <c r="BD99" s="100">
        <f>'IO03 - Areálové odvodnění'!H36</f>
        <v>0</v>
      </c>
      <c r="BT99" s="96" t="s">
        <v>23</v>
      </c>
      <c r="BV99" s="96" t="s">
        <v>80</v>
      </c>
      <c r="BW99" s="96" t="s">
        <v>118</v>
      </c>
      <c r="BX99" s="96" t="s">
        <v>81</v>
      </c>
    </row>
    <row r="100" spans="2:43" ht="13.5"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9"/>
    </row>
    <row r="101" spans="2:48" s="1" customFormat="1" ht="30" customHeight="1">
      <c r="B101" s="30"/>
      <c r="C101" s="80" t="s">
        <v>119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226">
        <f>ROUND(SUM(AG102:AG105),2)</f>
        <v>0</v>
      </c>
      <c r="AH101" s="204"/>
      <c r="AI101" s="204"/>
      <c r="AJ101" s="204"/>
      <c r="AK101" s="204"/>
      <c r="AL101" s="204"/>
      <c r="AM101" s="204"/>
      <c r="AN101" s="226">
        <f>ROUND(SUM(AN102:AN105),2)</f>
        <v>0</v>
      </c>
      <c r="AO101" s="204"/>
      <c r="AP101" s="204"/>
      <c r="AQ101" s="32"/>
      <c r="AS101" s="76" t="s">
        <v>120</v>
      </c>
      <c r="AT101" s="77" t="s">
        <v>121</v>
      </c>
      <c r="AU101" s="77" t="s">
        <v>42</v>
      </c>
      <c r="AV101" s="78" t="s">
        <v>65</v>
      </c>
    </row>
    <row r="102" spans="2:89" s="1" customFormat="1" ht="19.9" customHeight="1">
      <c r="B102" s="30"/>
      <c r="C102" s="31"/>
      <c r="D102" s="101" t="s">
        <v>122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223">
        <f>ROUND(AG87*AS102,2)</f>
        <v>0</v>
      </c>
      <c r="AH102" s="204"/>
      <c r="AI102" s="204"/>
      <c r="AJ102" s="204"/>
      <c r="AK102" s="204"/>
      <c r="AL102" s="204"/>
      <c r="AM102" s="204"/>
      <c r="AN102" s="224">
        <f>ROUND(AG102+AV102,2)</f>
        <v>0</v>
      </c>
      <c r="AO102" s="204"/>
      <c r="AP102" s="204"/>
      <c r="AQ102" s="32"/>
      <c r="AS102" s="102">
        <v>0</v>
      </c>
      <c r="AT102" s="103" t="s">
        <v>123</v>
      </c>
      <c r="AU102" s="103" t="s">
        <v>43</v>
      </c>
      <c r="AV102" s="104">
        <f>ROUND(IF(AU102="základní",AG102*L31,IF(AU102="snížená",AG102*L32,0)),2)</f>
        <v>0</v>
      </c>
      <c r="BV102" s="13" t="s">
        <v>124</v>
      </c>
      <c r="BY102" s="105">
        <f>IF(AU102="základní",AV102,0)</f>
        <v>0</v>
      </c>
      <c r="BZ102" s="105">
        <f>IF(AU102="snížená",AV102,0)</f>
        <v>0</v>
      </c>
      <c r="CA102" s="105">
        <v>0</v>
      </c>
      <c r="CB102" s="105">
        <v>0</v>
      </c>
      <c r="CC102" s="105">
        <v>0</v>
      </c>
      <c r="CD102" s="105">
        <f>IF(AU102="základní",AG102,0)</f>
        <v>0</v>
      </c>
      <c r="CE102" s="105">
        <f>IF(AU102="snížená",AG102,0)</f>
        <v>0</v>
      </c>
      <c r="CF102" s="105">
        <f>IF(AU102="zákl. přenesená",AG102,0)</f>
        <v>0</v>
      </c>
      <c r="CG102" s="105">
        <f>IF(AU102="sníž. přenesená",AG102,0)</f>
        <v>0</v>
      </c>
      <c r="CH102" s="105">
        <f>IF(AU102="nulová",AG102,0)</f>
        <v>0</v>
      </c>
      <c r="CI102" s="13">
        <f>IF(AU102="základní",1,IF(AU102="snížená",2,IF(AU102="zákl. přenesená",4,IF(AU102="sníž. přenesená",5,3))))</f>
        <v>1</v>
      </c>
      <c r="CJ102" s="13">
        <f>IF(AT102="stavební čast",1,IF(88102="investiční čast",2,3))</f>
        <v>1</v>
      </c>
      <c r="CK102" s="13" t="str">
        <f>IF(D102="Vyplň vlastní","","x")</f>
        <v>x</v>
      </c>
    </row>
    <row r="103" spans="2:89" s="1" customFormat="1" ht="19.9" customHeight="1">
      <c r="B103" s="30"/>
      <c r="C103" s="31"/>
      <c r="D103" s="222" t="s">
        <v>125</v>
      </c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31"/>
      <c r="AD103" s="31"/>
      <c r="AE103" s="31"/>
      <c r="AF103" s="31"/>
      <c r="AG103" s="223">
        <f>AG87*AS103</f>
        <v>0</v>
      </c>
      <c r="AH103" s="204"/>
      <c r="AI103" s="204"/>
      <c r="AJ103" s="204"/>
      <c r="AK103" s="204"/>
      <c r="AL103" s="204"/>
      <c r="AM103" s="204"/>
      <c r="AN103" s="224">
        <f>AG103+AV103</f>
        <v>0</v>
      </c>
      <c r="AO103" s="204"/>
      <c r="AP103" s="204"/>
      <c r="AQ103" s="32"/>
      <c r="AS103" s="106">
        <v>0</v>
      </c>
      <c r="AT103" s="107" t="s">
        <v>123</v>
      </c>
      <c r="AU103" s="107" t="s">
        <v>43</v>
      </c>
      <c r="AV103" s="108">
        <f>ROUND(IF(AU103="nulová",0,IF(OR(AU103="základní",AU103="zákl. přenesená"),AG103*L31,AG103*L32)),2)</f>
        <v>0</v>
      </c>
      <c r="BV103" s="13" t="s">
        <v>126</v>
      </c>
      <c r="BY103" s="105">
        <f>IF(AU103="základní",AV103,0)</f>
        <v>0</v>
      </c>
      <c r="BZ103" s="105">
        <f>IF(AU103="snížená",AV103,0)</f>
        <v>0</v>
      </c>
      <c r="CA103" s="105">
        <f>IF(AU103="zákl. přenesená",AV103,0)</f>
        <v>0</v>
      </c>
      <c r="CB103" s="105">
        <f>IF(AU103="sníž. přenesená",AV103,0)</f>
        <v>0</v>
      </c>
      <c r="CC103" s="105">
        <f>IF(AU103="nulová",AV103,0)</f>
        <v>0</v>
      </c>
      <c r="CD103" s="105">
        <f>IF(AU103="základní",AG103,0)</f>
        <v>0</v>
      </c>
      <c r="CE103" s="105">
        <f>IF(AU103="snížená",AG103,0)</f>
        <v>0</v>
      </c>
      <c r="CF103" s="105">
        <f>IF(AU103="zákl. přenesená",AG103,0)</f>
        <v>0</v>
      </c>
      <c r="CG103" s="105">
        <f>IF(AU103="sníž. přenesená",AG103,0)</f>
        <v>0</v>
      </c>
      <c r="CH103" s="105">
        <f>IF(AU103="nulová",AG103,0)</f>
        <v>0</v>
      </c>
      <c r="CI103" s="13">
        <f>IF(AU103="základní",1,IF(AU103="snížená",2,IF(AU103="zákl. přenesená",4,IF(AU103="sníž. přenesená",5,3))))</f>
        <v>1</v>
      </c>
      <c r="CJ103" s="13">
        <f>IF(AT103="stavební čast",1,IF(88103="investiční čast",2,3))</f>
        <v>1</v>
      </c>
      <c r="CK103" s="13" t="str">
        <f>IF(D103="Vyplň vlastní","","x")</f>
        <v/>
      </c>
    </row>
    <row r="104" spans="2:89" s="1" customFormat="1" ht="19.9" customHeight="1">
      <c r="B104" s="30"/>
      <c r="C104" s="31"/>
      <c r="D104" s="222" t="s">
        <v>125</v>
      </c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31"/>
      <c r="AD104" s="31"/>
      <c r="AE104" s="31"/>
      <c r="AF104" s="31"/>
      <c r="AG104" s="223">
        <f>AG87*AS104</f>
        <v>0</v>
      </c>
      <c r="AH104" s="204"/>
      <c r="AI104" s="204"/>
      <c r="AJ104" s="204"/>
      <c r="AK104" s="204"/>
      <c r="AL104" s="204"/>
      <c r="AM104" s="204"/>
      <c r="AN104" s="224">
        <f>AG104+AV104</f>
        <v>0</v>
      </c>
      <c r="AO104" s="204"/>
      <c r="AP104" s="204"/>
      <c r="AQ104" s="32"/>
      <c r="AS104" s="106">
        <v>0</v>
      </c>
      <c r="AT104" s="107" t="s">
        <v>123</v>
      </c>
      <c r="AU104" s="107" t="s">
        <v>43</v>
      </c>
      <c r="AV104" s="108">
        <f>ROUND(IF(AU104="nulová",0,IF(OR(AU104="základní",AU104="zákl. přenesená"),AG104*L31,AG104*L32)),2)</f>
        <v>0</v>
      </c>
      <c r="BV104" s="13" t="s">
        <v>126</v>
      </c>
      <c r="BY104" s="105">
        <f>IF(AU104="základní",AV104,0)</f>
        <v>0</v>
      </c>
      <c r="BZ104" s="105">
        <f>IF(AU104="snížená",AV104,0)</f>
        <v>0</v>
      </c>
      <c r="CA104" s="105">
        <f>IF(AU104="zákl. přenesená",AV104,0)</f>
        <v>0</v>
      </c>
      <c r="CB104" s="105">
        <f>IF(AU104="sníž. přenesená",AV104,0)</f>
        <v>0</v>
      </c>
      <c r="CC104" s="105">
        <f>IF(AU104="nulová",AV104,0)</f>
        <v>0</v>
      </c>
      <c r="CD104" s="105">
        <f>IF(AU104="základní",AG104,0)</f>
        <v>0</v>
      </c>
      <c r="CE104" s="105">
        <f>IF(AU104="snížená",AG104,0)</f>
        <v>0</v>
      </c>
      <c r="CF104" s="105">
        <f>IF(AU104="zákl. přenesená",AG104,0)</f>
        <v>0</v>
      </c>
      <c r="CG104" s="105">
        <f>IF(AU104="sníž. přenesená",AG104,0)</f>
        <v>0</v>
      </c>
      <c r="CH104" s="105">
        <f>IF(AU104="nulová",AG104,0)</f>
        <v>0</v>
      </c>
      <c r="CI104" s="13">
        <f>IF(AU104="základní",1,IF(AU104="snížená",2,IF(AU104="zákl. přenesená",4,IF(AU104="sníž. přenesená",5,3))))</f>
        <v>1</v>
      </c>
      <c r="CJ104" s="13">
        <f>IF(AT104="stavební čast",1,IF(88104="investiční čast",2,3))</f>
        <v>1</v>
      </c>
      <c r="CK104" s="13" t="str">
        <f>IF(D104="Vyplň vlastní","","x")</f>
        <v/>
      </c>
    </row>
    <row r="105" spans="2:89" s="1" customFormat="1" ht="19.9" customHeight="1">
      <c r="B105" s="30"/>
      <c r="C105" s="31"/>
      <c r="D105" s="222" t="s">
        <v>125</v>
      </c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31"/>
      <c r="AD105" s="31"/>
      <c r="AE105" s="31"/>
      <c r="AF105" s="31"/>
      <c r="AG105" s="223">
        <f>AG87*AS105</f>
        <v>0</v>
      </c>
      <c r="AH105" s="204"/>
      <c r="AI105" s="204"/>
      <c r="AJ105" s="204"/>
      <c r="AK105" s="204"/>
      <c r="AL105" s="204"/>
      <c r="AM105" s="204"/>
      <c r="AN105" s="224">
        <f>AG105+AV105</f>
        <v>0</v>
      </c>
      <c r="AO105" s="204"/>
      <c r="AP105" s="204"/>
      <c r="AQ105" s="32"/>
      <c r="AS105" s="109">
        <v>0</v>
      </c>
      <c r="AT105" s="110" t="s">
        <v>123</v>
      </c>
      <c r="AU105" s="110" t="s">
        <v>43</v>
      </c>
      <c r="AV105" s="111">
        <f>ROUND(IF(AU105="nulová",0,IF(OR(AU105="základní",AU105="zákl. přenesená"),AG105*L31,AG105*L32)),2)</f>
        <v>0</v>
      </c>
      <c r="BV105" s="13" t="s">
        <v>126</v>
      </c>
      <c r="BY105" s="105">
        <f>IF(AU105="základní",AV105,0)</f>
        <v>0</v>
      </c>
      <c r="BZ105" s="105">
        <f>IF(AU105="snížená",AV105,0)</f>
        <v>0</v>
      </c>
      <c r="CA105" s="105">
        <f>IF(AU105="zákl. přenesená",AV105,0)</f>
        <v>0</v>
      </c>
      <c r="CB105" s="105">
        <f>IF(AU105="sníž. přenesená",AV105,0)</f>
        <v>0</v>
      </c>
      <c r="CC105" s="105">
        <f>IF(AU105="nulová",AV105,0)</f>
        <v>0</v>
      </c>
      <c r="CD105" s="105">
        <f>IF(AU105="základní",AG105,0)</f>
        <v>0</v>
      </c>
      <c r="CE105" s="105">
        <f>IF(AU105="snížená",AG105,0)</f>
        <v>0</v>
      </c>
      <c r="CF105" s="105">
        <f>IF(AU105="zákl. přenesená",AG105,0)</f>
        <v>0</v>
      </c>
      <c r="CG105" s="105">
        <f>IF(AU105="sníž. přenesená",AG105,0)</f>
        <v>0</v>
      </c>
      <c r="CH105" s="105">
        <f>IF(AU105="nulová",AG105,0)</f>
        <v>0</v>
      </c>
      <c r="CI105" s="13">
        <f>IF(AU105="základní",1,IF(AU105="snížená",2,IF(AU105="zákl. přenesená",4,IF(AU105="sníž. přenesená",5,3))))</f>
        <v>1</v>
      </c>
      <c r="CJ105" s="13">
        <f>IF(AT105="stavební čast",1,IF(88105="investiční čast",2,3))</f>
        <v>1</v>
      </c>
      <c r="CK105" s="13" t="str">
        <f>IF(D105="Vyplň vlastní","","x")</f>
        <v/>
      </c>
    </row>
    <row r="106" spans="2:43" s="1" customFormat="1" ht="10.9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2"/>
    </row>
    <row r="107" spans="2:43" s="1" customFormat="1" ht="30" customHeight="1">
      <c r="B107" s="30"/>
      <c r="C107" s="112" t="s">
        <v>127</v>
      </c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220">
        <f>ROUND(AG87+AG101,2)</f>
        <v>0</v>
      </c>
      <c r="AH107" s="220"/>
      <c r="AI107" s="220"/>
      <c r="AJ107" s="220"/>
      <c r="AK107" s="220"/>
      <c r="AL107" s="220"/>
      <c r="AM107" s="220"/>
      <c r="AN107" s="220">
        <f>AN87+AN101</f>
        <v>0</v>
      </c>
      <c r="AO107" s="220"/>
      <c r="AP107" s="220"/>
      <c r="AQ107" s="32"/>
    </row>
    <row r="108" spans="2:43" s="1" customFormat="1" ht="6.95" customHeight="1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6"/>
    </row>
  </sheetData>
  <sheetProtection algorithmName="SHA-512" hashValue="vrq3zpfOyOgqFemcZLvaSEHxJsuLRHINB9KZrAiH6RJDDJG5DAlI6yjeMTqOuEdi3wZnAxTA9/jPJJvgpRXZGg==" saltValue="hEGsKmIHNBdyQI/6zjJ2Rw==" spinCount="100000" sheet="1" objects="1" scenarios="1" formatColumns="0" formatRows="0" sort="0" autoFilter="0"/>
  <mergeCells count="102">
    <mergeCell ref="AG107:AM107"/>
    <mergeCell ref="AN107:AP107"/>
    <mergeCell ref="AR2:BE2"/>
    <mergeCell ref="D104:AB104"/>
    <mergeCell ref="AG104:AM104"/>
    <mergeCell ref="AN104:AP104"/>
    <mergeCell ref="D105:AB105"/>
    <mergeCell ref="AG105:AM105"/>
    <mergeCell ref="AN105:AP105"/>
    <mergeCell ref="AG87:AM87"/>
    <mergeCell ref="AN87:AP87"/>
    <mergeCell ref="AG101:AM101"/>
    <mergeCell ref="AN101:AP101"/>
    <mergeCell ref="AN99:AP99"/>
    <mergeCell ref="AG99:AM99"/>
    <mergeCell ref="D99:H99"/>
    <mergeCell ref="J99:AF99"/>
    <mergeCell ref="AG102:AM102"/>
    <mergeCell ref="AN102:AP102"/>
    <mergeCell ref="D103:AB103"/>
    <mergeCell ref="AG103:AM103"/>
    <mergeCell ref="AN103:AP103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N98:AP98"/>
    <mergeCell ref="AG98:AM98"/>
    <mergeCell ref="D98:H98"/>
    <mergeCell ref="J98:AF98"/>
    <mergeCell ref="AN93:AP93"/>
    <mergeCell ref="AG93:AM93"/>
    <mergeCell ref="D93:H93"/>
    <mergeCell ref="J93:AF93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</mergeCells>
  <dataValidations count="2">
    <dataValidation type="list" allowBlank="1" showInputMessage="1" showErrorMessage="1" error="Povoleny jsou hodnoty základní, snížená, zákl. přenesená, sníž. přenesená, nulová." sqref="AU102:AU106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102:AT106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01 - Atletický ovál'!C2" tooltip="SO01 - Atletický ovál" display="/"/>
    <hyperlink ref="A89" location="'SO02 - Fotbalové hřiště'!C2" tooltip="SO02 - Fotbalové hřiště" display="/"/>
    <hyperlink ref="A90" location="'SO03 - Hřiště s umělým po...'!C2" tooltip="SO03 - Hřiště s umělým po..." display="/"/>
    <hyperlink ref="A91" location="'SO04 - Obnova tribuny'!C2" tooltip="SO04 - Obnova tribuny" display="/"/>
    <hyperlink ref="A92" location="'SO06 - Skatepark a horole...'!C2" tooltip="SO06 - Skatepark a horole..." display="/"/>
    <hyperlink ref="A93" location="'SO07 - Vnitřní oplocení a...'!C2" tooltip="SO07 - Vnitřní oplocení a..." display="/"/>
    <hyperlink ref="A94" location="'SO08 - Vstupní objekty'!C2" tooltip="SO08 - Vstupní objekty" display="/"/>
    <hyperlink ref="A95" location="'SO09 - Vnější oplocení'!C2" tooltip="SO09 - Vnější oplocení" display="/"/>
    <hyperlink ref="A96" location="'SO10 - Zemní práce a obno...'!C2" tooltip="SO10 - Zemní práce a obno..." display="/"/>
    <hyperlink ref="A97" location="'IO01 - Areálové osvětlení'!C2" tooltip="IO01 - Areálové osvětlení" display="/"/>
    <hyperlink ref="A98" location="'IO02 - Areálové ozvučení'!C2" tooltip="IO02 - Areálové ozvučení" display="/"/>
    <hyperlink ref="A99" location="'IO03 - Areálové odvodnění'!C2" tooltip="IO03 - Areálové odvodnění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850</v>
      </c>
      <c r="G1" s="181"/>
      <c r="H1" s="255" t="s">
        <v>851</v>
      </c>
      <c r="I1" s="255"/>
      <c r="J1" s="255"/>
      <c r="K1" s="255"/>
      <c r="L1" s="181" t="s">
        <v>852</v>
      </c>
      <c r="M1" s="179"/>
      <c r="N1" s="179"/>
      <c r="O1" s="180" t="s">
        <v>128</v>
      </c>
      <c r="P1" s="179"/>
      <c r="Q1" s="179"/>
      <c r="R1" s="179"/>
      <c r="S1" s="181" t="s">
        <v>853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1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109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129</v>
      </c>
    </row>
    <row r="4" spans="2:46" ht="36.95" customHeight="1">
      <c r="B4" s="17"/>
      <c r="C4" s="185" t="s">
        <v>130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131</v>
      </c>
      <c r="E7" s="31"/>
      <c r="F7" s="191" t="s">
        <v>763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5.1.2018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133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122</v>
      </c>
      <c r="E28" s="31"/>
      <c r="F28" s="31"/>
      <c r="G28" s="31"/>
      <c r="H28" s="31"/>
      <c r="I28" s="31"/>
      <c r="J28" s="31"/>
      <c r="K28" s="31"/>
      <c r="L28" s="31"/>
      <c r="M28" s="194">
        <f>N96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ROUND((((SUM(BE96:BE103)+SUM(BE121:BE154))+SUM(BE156:BE158))),2)</f>
        <v>0</v>
      </c>
      <c r="I32" s="204"/>
      <c r="J32" s="204"/>
      <c r="K32" s="31"/>
      <c r="L32" s="31"/>
      <c r="M32" s="231">
        <f>ROUND(((ROUND((SUM(BE96:BE103)+SUM(BE121:BE154)),2)*F32)+SUM(BE156:BE158)*F32),2)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ROUND((((SUM(BF96:BF103)+SUM(BF121:BF154))+SUM(BF156:BF158))),2)</f>
        <v>0</v>
      </c>
      <c r="I33" s="204"/>
      <c r="J33" s="204"/>
      <c r="K33" s="31"/>
      <c r="L33" s="31"/>
      <c r="M33" s="231">
        <f>ROUND(((ROUND((SUM(BF96:BF103)+SUM(BF121:BF154)),2)*F33)+SUM(BF156:BF158)*F33),2)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ROUND((((SUM(BG96:BG103)+SUM(BG121:BG154))+SUM(BG156:BG158))),2)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ROUND((((SUM(BH96:BH103)+SUM(BH121:BH154))+SUM(BH156:BH158))),2)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ROUND((((SUM(BI96:BI103)+SUM(BI121:BI154))+SUM(BI156:BI158))),2)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134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131</v>
      </c>
      <c r="D79" s="31"/>
      <c r="E79" s="31"/>
      <c r="F79" s="205" t="str">
        <f>F7</f>
        <v>SO10 - Zemní práce a obnova zeleně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5.1.2018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135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136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137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6">
        <f>N121</f>
        <v>0</v>
      </c>
      <c r="O88" s="204"/>
      <c r="P88" s="204"/>
      <c r="Q88" s="204"/>
      <c r="R88" s="32"/>
      <c r="T88" s="123"/>
      <c r="U88" s="123"/>
      <c r="AU88" s="13" t="s">
        <v>138</v>
      </c>
    </row>
    <row r="89" spans="2:21" s="6" customFormat="1" ht="24.95" customHeight="1">
      <c r="B89" s="125"/>
      <c r="C89" s="126"/>
      <c r="D89" s="127" t="s">
        <v>139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N122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320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4">
        <f>N123</f>
        <v>0</v>
      </c>
      <c r="O90" s="238"/>
      <c r="P90" s="238"/>
      <c r="Q90" s="238"/>
      <c r="R90" s="132"/>
      <c r="T90" s="133"/>
      <c r="U90" s="133"/>
    </row>
    <row r="91" spans="2:21" s="7" customFormat="1" ht="19.9" customHeight="1">
      <c r="B91" s="130"/>
      <c r="C91" s="131"/>
      <c r="D91" s="101" t="s">
        <v>142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4">
        <f>N140</f>
        <v>0</v>
      </c>
      <c r="O91" s="238"/>
      <c r="P91" s="238"/>
      <c r="Q91" s="238"/>
      <c r="R91" s="132"/>
      <c r="T91" s="133"/>
      <c r="U91" s="133"/>
    </row>
    <row r="92" spans="2:21" s="7" customFormat="1" ht="14.85" customHeight="1">
      <c r="B92" s="130"/>
      <c r="C92" s="131"/>
      <c r="D92" s="101" t="s">
        <v>442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4">
        <f>N147</f>
        <v>0</v>
      </c>
      <c r="O92" s="238"/>
      <c r="P92" s="238"/>
      <c r="Q92" s="238"/>
      <c r="R92" s="132"/>
      <c r="T92" s="133"/>
      <c r="U92" s="133"/>
    </row>
    <row r="93" spans="2:21" s="6" customFormat="1" ht="24.95" customHeight="1">
      <c r="B93" s="125"/>
      <c r="C93" s="126"/>
      <c r="D93" s="127" t="s">
        <v>764</v>
      </c>
      <c r="E93" s="126"/>
      <c r="F93" s="126"/>
      <c r="G93" s="126"/>
      <c r="H93" s="126"/>
      <c r="I93" s="126"/>
      <c r="J93" s="126"/>
      <c r="K93" s="126"/>
      <c r="L93" s="126"/>
      <c r="M93" s="126"/>
      <c r="N93" s="236">
        <f>N152</f>
        <v>0</v>
      </c>
      <c r="O93" s="237"/>
      <c r="P93" s="237"/>
      <c r="Q93" s="237"/>
      <c r="R93" s="128"/>
      <c r="T93" s="129"/>
      <c r="U93" s="129"/>
    </row>
    <row r="94" spans="2:21" s="6" customFormat="1" ht="21.75" customHeight="1">
      <c r="B94" s="125"/>
      <c r="C94" s="126"/>
      <c r="D94" s="127" t="s">
        <v>146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39">
        <f>N155</f>
        <v>0</v>
      </c>
      <c r="O94" s="237"/>
      <c r="P94" s="237"/>
      <c r="Q94" s="237"/>
      <c r="R94" s="128"/>
      <c r="T94" s="129"/>
      <c r="U94" s="129"/>
    </row>
    <row r="95" spans="2:21" s="1" customFormat="1" ht="21.7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  <c r="T95" s="123"/>
      <c r="U95" s="123"/>
    </row>
    <row r="96" spans="2:21" s="1" customFormat="1" ht="29.25" customHeight="1">
      <c r="B96" s="30"/>
      <c r="C96" s="124" t="s">
        <v>147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240">
        <f>ROUND(N97+N98+N99+N100+N101+N102,2)</f>
        <v>0</v>
      </c>
      <c r="O96" s="204"/>
      <c r="P96" s="204"/>
      <c r="Q96" s="204"/>
      <c r="R96" s="32"/>
      <c r="T96" s="134"/>
      <c r="U96" s="135" t="s">
        <v>42</v>
      </c>
    </row>
    <row r="97" spans="2:65" s="1" customFormat="1" ht="18" customHeight="1">
      <c r="B97" s="30"/>
      <c r="C97" s="31"/>
      <c r="D97" s="222" t="s">
        <v>148</v>
      </c>
      <c r="E97" s="204"/>
      <c r="F97" s="204"/>
      <c r="G97" s="204"/>
      <c r="H97" s="204"/>
      <c r="I97" s="31"/>
      <c r="J97" s="31"/>
      <c r="K97" s="31"/>
      <c r="L97" s="31"/>
      <c r="M97" s="31"/>
      <c r="N97" s="223">
        <f>ROUND(N88*T97,2)</f>
        <v>0</v>
      </c>
      <c r="O97" s="204"/>
      <c r="P97" s="204"/>
      <c r="Q97" s="204"/>
      <c r="R97" s="32"/>
      <c r="S97" s="136"/>
      <c r="T97" s="73"/>
      <c r="U97" s="137" t="s">
        <v>43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149</v>
      </c>
      <c r="AZ97" s="138"/>
      <c r="BA97" s="138"/>
      <c r="BB97" s="138"/>
      <c r="BC97" s="138"/>
      <c r="BD97" s="138"/>
      <c r="BE97" s="140">
        <f aca="true" t="shared" si="0" ref="BE97:BE102">IF(U97="základní",N97,0)</f>
        <v>0</v>
      </c>
      <c r="BF97" s="140">
        <f aca="true" t="shared" si="1" ref="BF97:BF102">IF(U97="snížená",N97,0)</f>
        <v>0</v>
      </c>
      <c r="BG97" s="140">
        <f aca="true" t="shared" si="2" ref="BG97:BG102">IF(U97="zákl. přenesená",N97,0)</f>
        <v>0</v>
      </c>
      <c r="BH97" s="140">
        <f aca="true" t="shared" si="3" ref="BH97:BH102">IF(U97="sníž. přenesená",N97,0)</f>
        <v>0</v>
      </c>
      <c r="BI97" s="140">
        <f aca="true" t="shared" si="4" ref="BI97:BI102">IF(U97="nulová",N97,0)</f>
        <v>0</v>
      </c>
      <c r="BJ97" s="139" t="s">
        <v>23</v>
      </c>
      <c r="BK97" s="138"/>
      <c r="BL97" s="138"/>
      <c r="BM97" s="138"/>
    </row>
    <row r="98" spans="2:65" s="1" customFormat="1" ht="18" customHeight="1">
      <c r="B98" s="30"/>
      <c r="C98" s="31"/>
      <c r="D98" s="222" t="s">
        <v>150</v>
      </c>
      <c r="E98" s="204"/>
      <c r="F98" s="204"/>
      <c r="G98" s="204"/>
      <c r="H98" s="204"/>
      <c r="I98" s="31"/>
      <c r="J98" s="31"/>
      <c r="K98" s="31"/>
      <c r="L98" s="31"/>
      <c r="M98" s="31"/>
      <c r="N98" s="223">
        <f>ROUND(N88*T98,2)</f>
        <v>0</v>
      </c>
      <c r="O98" s="204"/>
      <c r="P98" s="204"/>
      <c r="Q98" s="204"/>
      <c r="R98" s="32"/>
      <c r="S98" s="136"/>
      <c r="T98" s="73"/>
      <c r="U98" s="137" t="s">
        <v>43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149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23</v>
      </c>
      <c r="BK98" s="138"/>
      <c r="BL98" s="138"/>
      <c r="BM98" s="138"/>
    </row>
    <row r="99" spans="2:65" s="1" customFormat="1" ht="18" customHeight="1">
      <c r="B99" s="30"/>
      <c r="C99" s="31"/>
      <c r="D99" s="222" t="s">
        <v>151</v>
      </c>
      <c r="E99" s="204"/>
      <c r="F99" s="204"/>
      <c r="G99" s="204"/>
      <c r="H99" s="204"/>
      <c r="I99" s="31"/>
      <c r="J99" s="31"/>
      <c r="K99" s="31"/>
      <c r="L99" s="31"/>
      <c r="M99" s="31"/>
      <c r="N99" s="223">
        <f>ROUND(N88*T99,2)</f>
        <v>0</v>
      </c>
      <c r="O99" s="204"/>
      <c r="P99" s="204"/>
      <c r="Q99" s="204"/>
      <c r="R99" s="32"/>
      <c r="S99" s="136"/>
      <c r="T99" s="73"/>
      <c r="U99" s="137" t="s">
        <v>43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149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23</v>
      </c>
      <c r="BK99" s="138"/>
      <c r="BL99" s="138"/>
      <c r="BM99" s="138"/>
    </row>
    <row r="100" spans="2:65" s="1" customFormat="1" ht="18" customHeight="1">
      <c r="B100" s="30"/>
      <c r="C100" s="31"/>
      <c r="D100" s="222" t="s">
        <v>152</v>
      </c>
      <c r="E100" s="204"/>
      <c r="F100" s="204"/>
      <c r="G100" s="204"/>
      <c r="H100" s="204"/>
      <c r="I100" s="31"/>
      <c r="J100" s="31"/>
      <c r="K100" s="31"/>
      <c r="L100" s="31"/>
      <c r="M100" s="31"/>
      <c r="N100" s="223">
        <f>ROUND(N88*T100,2)</f>
        <v>0</v>
      </c>
      <c r="O100" s="204"/>
      <c r="P100" s="204"/>
      <c r="Q100" s="204"/>
      <c r="R100" s="32"/>
      <c r="S100" s="136"/>
      <c r="T100" s="73"/>
      <c r="U100" s="137" t="s">
        <v>43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149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23</v>
      </c>
      <c r="BK100" s="138"/>
      <c r="BL100" s="138"/>
      <c r="BM100" s="138"/>
    </row>
    <row r="101" spans="2:65" s="1" customFormat="1" ht="18" customHeight="1">
      <c r="B101" s="30"/>
      <c r="C101" s="31"/>
      <c r="D101" s="222" t="s">
        <v>153</v>
      </c>
      <c r="E101" s="204"/>
      <c r="F101" s="204"/>
      <c r="G101" s="204"/>
      <c r="H101" s="204"/>
      <c r="I101" s="31"/>
      <c r="J101" s="31"/>
      <c r="K101" s="31"/>
      <c r="L101" s="31"/>
      <c r="M101" s="31"/>
      <c r="N101" s="223">
        <f>ROUND(N88*T101,2)</f>
        <v>0</v>
      </c>
      <c r="O101" s="204"/>
      <c r="P101" s="204"/>
      <c r="Q101" s="204"/>
      <c r="R101" s="32"/>
      <c r="S101" s="136"/>
      <c r="T101" s="73"/>
      <c r="U101" s="137" t="s">
        <v>43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149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23</v>
      </c>
      <c r="BK101" s="138"/>
      <c r="BL101" s="138"/>
      <c r="BM101" s="138"/>
    </row>
    <row r="102" spans="2:65" s="1" customFormat="1" ht="18" customHeight="1">
      <c r="B102" s="30"/>
      <c r="C102" s="31"/>
      <c r="D102" s="101" t="s">
        <v>154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223">
        <f>ROUND(N88*T102,2)</f>
        <v>0</v>
      </c>
      <c r="O102" s="204"/>
      <c r="P102" s="204"/>
      <c r="Q102" s="204"/>
      <c r="R102" s="32"/>
      <c r="S102" s="136"/>
      <c r="T102" s="141"/>
      <c r="U102" s="142" t="s">
        <v>43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155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23</v>
      </c>
      <c r="BK102" s="138"/>
      <c r="BL102" s="138"/>
      <c r="BM102" s="138"/>
    </row>
    <row r="103" spans="2:21" s="1" customFormat="1" ht="13.5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  <c r="T103" s="123"/>
      <c r="U103" s="123"/>
    </row>
    <row r="104" spans="2:21" s="1" customFormat="1" ht="29.25" customHeight="1">
      <c r="B104" s="30"/>
      <c r="C104" s="112" t="s">
        <v>127</v>
      </c>
      <c r="D104" s="113"/>
      <c r="E104" s="113"/>
      <c r="F104" s="113"/>
      <c r="G104" s="113"/>
      <c r="H104" s="113"/>
      <c r="I104" s="113"/>
      <c r="J104" s="113"/>
      <c r="K104" s="113"/>
      <c r="L104" s="220">
        <f>ROUND(SUM(N88+N96),2)</f>
        <v>0</v>
      </c>
      <c r="M104" s="235"/>
      <c r="N104" s="235"/>
      <c r="O104" s="235"/>
      <c r="P104" s="235"/>
      <c r="Q104" s="235"/>
      <c r="R104" s="32"/>
      <c r="T104" s="123"/>
      <c r="U104" s="123"/>
    </row>
    <row r="105" spans="2:21" s="1" customFormat="1" ht="6.95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  <c r="T105" s="123"/>
      <c r="U105" s="123"/>
    </row>
    <row r="109" spans="2:18" s="1" customFormat="1" ht="6.95" customHeight="1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spans="2:18" s="1" customFormat="1" ht="36.95" customHeight="1">
      <c r="B110" s="30"/>
      <c r="C110" s="185" t="s">
        <v>156</v>
      </c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32"/>
    </row>
    <row r="111" spans="2:18" s="1" customFormat="1" ht="6.9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30" customHeight="1">
      <c r="B112" s="30"/>
      <c r="C112" s="25" t="s">
        <v>17</v>
      </c>
      <c r="D112" s="31"/>
      <c r="E112" s="31"/>
      <c r="F112" s="227" t="str">
        <f>F6</f>
        <v>AS Kostelec nad Orlicí</v>
      </c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31"/>
      <c r="R112" s="32"/>
    </row>
    <row r="113" spans="2:18" s="1" customFormat="1" ht="36.95" customHeight="1">
      <c r="B113" s="30"/>
      <c r="C113" s="64" t="s">
        <v>131</v>
      </c>
      <c r="D113" s="31"/>
      <c r="E113" s="31"/>
      <c r="F113" s="205" t="str">
        <f>F7</f>
        <v>SO10 - Zemní práce a obnova zeleně</v>
      </c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31"/>
      <c r="R113" s="32"/>
    </row>
    <row r="114" spans="2:18" s="1" customFormat="1" ht="6.9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18" s="1" customFormat="1" ht="18" customHeight="1">
      <c r="B115" s="30"/>
      <c r="C115" s="25" t="s">
        <v>24</v>
      </c>
      <c r="D115" s="31"/>
      <c r="E115" s="31"/>
      <c r="F115" s="23" t="str">
        <f>F9</f>
        <v xml:space="preserve"> </v>
      </c>
      <c r="G115" s="31"/>
      <c r="H115" s="31"/>
      <c r="I115" s="31"/>
      <c r="J115" s="31"/>
      <c r="K115" s="25" t="s">
        <v>26</v>
      </c>
      <c r="L115" s="31"/>
      <c r="M115" s="233" t="str">
        <f>IF(O9="","",O9)</f>
        <v>5.1.2018</v>
      </c>
      <c r="N115" s="204"/>
      <c r="O115" s="204"/>
      <c r="P115" s="204"/>
      <c r="Q115" s="31"/>
      <c r="R115" s="32"/>
    </row>
    <row r="116" spans="2:18" s="1" customFormat="1" ht="6.9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5">
      <c r="B117" s="30"/>
      <c r="C117" s="25" t="s">
        <v>30</v>
      </c>
      <c r="D117" s="31"/>
      <c r="E117" s="31"/>
      <c r="F117" s="23" t="str">
        <f>E12</f>
        <v xml:space="preserve"> </v>
      </c>
      <c r="G117" s="31"/>
      <c r="H117" s="31"/>
      <c r="I117" s="31"/>
      <c r="J117" s="31"/>
      <c r="K117" s="25" t="s">
        <v>35</v>
      </c>
      <c r="L117" s="31"/>
      <c r="M117" s="190" t="str">
        <f>E18</f>
        <v xml:space="preserve"> </v>
      </c>
      <c r="N117" s="204"/>
      <c r="O117" s="204"/>
      <c r="P117" s="204"/>
      <c r="Q117" s="204"/>
      <c r="R117" s="32"/>
    </row>
    <row r="118" spans="2:18" s="1" customFormat="1" ht="14.45" customHeight="1">
      <c r="B118" s="30"/>
      <c r="C118" s="25" t="s">
        <v>33</v>
      </c>
      <c r="D118" s="31"/>
      <c r="E118" s="31"/>
      <c r="F118" s="23" t="str">
        <f>IF(E15="","",E15)</f>
        <v>Vyplň údaj</v>
      </c>
      <c r="G118" s="31"/>
      <c r="H118" s="31"/>
      <c r="I118" s="31"/>
      <c r="J118" s="31"/>
      <c r="K118" s="25" t="s">
        <v>37</v>
      </c>
      <c r="L118" s="31"/>
      <c r="M118" s="190" t="str">
        <f>E21</f>
        <v xml:space="preserve"> </v>
      </c>
      <c r="N118" s="204"/>
      <c r="O118" s="204"/>
      <c r="P118" s="204"/>
      <c r="Q118" s="204"/>
      <c r="R118" s="32"/>
    </row>
    <row r="119" spans="2:18" s="1" customFormat="1" ht="10.3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27" s="8" customFormat="1" ht="29.25" customHeight="1">
      <c r="B120" s="143"/>
      <c r="C120" s="144" t="s">
        <v>157</v>
      </c>
      <c r="D120" s="145" t="s">
        <v>158</v>
      </c>
      <c r="E120" s="145" t="s">
        <v>60</v>
      </c>
      <c r="F120" s="241" t="s">
        <v>159</v>
      </c>
      <c r="G120" s="242"/>
      <c r="H120" s="242"/>
      <c r="I120" s="242"/>
      <c r="J120" s="145" t="s">
        <v>160</v>
      </c>
      <c r="K120" s="145" t="s">
        <v>161</v>
      </c>
      <c r="L120" s="243" t="s">
        <v>162</v>
      </c>
      <c r="M120" s="242"/>
      <c r="N120" s="241" t="s">
        <v>136</v>
      </c>
      <c r="O120" s="242"/>
      <c r="P120" s="242"/>
      <c r="Q120" s="244"/>
      <c r="R120" s="146"/>
      <c r="T120" s="76" t="s">
        <v>163</v>
      </c>
      <c r="U120" s="77" t="s">
        <v>42</v>
      </c>
      <c r="V120" s="77" t="s">
        <v>164</v>
      </c>
      <c r="W120" s="77" t="s">
        <v>165</v>
      </c>
      <c r="X120" s="77" t="s">
        <v>166</v>
      </c>
      <c r="Y120" s="77" t="s">
        <v>167</v>
      </c>
      <c r="Z120" s="77" t="s">
        <v>168</v>
      </c>
      <c r="AA120" s="78" t="s">
        <v>169</v>
      </c>
    </row>
    <row r="121" spans="2:63" s="1" customFormat="1" ht="29.25" customHeight="1">
      <c r="B121" s="30"/>
      <c r="C121" s="80" t="s">
        <v>133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256">
        <f>BK121</f>
        <v>0</v>
      </c>
      <c r="O121" s="257"/>
      <c r="P121" s="257"/>
      <c r="Q121" s="257"/>
      <c r="R121" s="32"/>
      <c r="T121" s="79"/>
      <c r="U121" s="46"/>
      <c r="V121" s="46"/>
      <c r="W121" s="147">
        <f>W122+W152+W155</f>
        <v>0</v>
      </c>
      <c r="X121" s="46"/>
      <c r="Y121" s="147">
        <f>Y122+Y152+Y155</f>
        <v>0</v>
      </c>
      <c r="Z121" s="46"/>
      <c r="AA121" s="148">
        <f>AA122+AA152+AA155</f>
        <v>14.950000000000001</v>
      </c>
      <c r="AT121" s="13" t="s">
        <v>77</v>
      </c>
      <c r="AU121" s="13" t="s">
        <v>138</v>
      </c>
      <c r="BK121" s="149">
        <f>BK122+BK152+BK155</f>
        <v>0</v>
      </c>
    </row>
    <row r="122" spans="2:63" s="9" customFormat="1" ht="37.35" customHeight="1">
      <c r="B122" s="150"/>
      <c r="C122" s="151"/>
      <c r="D122" s="152" t="s">
        <v>139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239">
        <f>BK122</f>
        <v>0</v>
      </c>
      <c r="O122" s="236"/>
      <c r="P122" s="236"/>
      <c r="Q122" s="236"/>
      <c r="R122" s="153"/>
      <c r="T122" s="154"/>
      <c r="U122" s="151"/>
      <c r="V122" s="151"/>
      <c r="W122" s="155">
        <f>W123+W140</f>
        <v>0</v>
      </c>
      <c r="X122" s="151"/>
      <c r="Y122" s="155">
        <f>Y123+Y140</f>
        <v>0</v>
      </c>
      <c r="Z122" s="151"/>
      <c r="AA122" s="156">
        <f>AA123+AA140</f>
        <v>14.950000000000001</v>
      </c>
      <c r="AR122" s="157" t="s">
        <v>23</v>
      </c>
      <c r="AT122" s="158" t="s">
        <v>77</v>
      </c>
      <c r="AU122" s="158" t="s">
        <v>78</v>
      </c>
      <c r="AY122" s="157" t="s">
        <v>170</v>
      </c>
      <c r="BK122" s="159">
        <f>BK123+BK140</f>
        <v>0</v>
      </c>
    </row>
    <row r="123" spans="2:63" s="9" customFormat="1" ht="19.9" customHeight="1">
      <c r="B123" s="150"/>
      <c r="C123" s="151"/>
      <c r="D123" s="160" t="s">
        <v>320</v>
      </c>
      <c r="E123" s="160"/>
      <c r="F123" s="160"/>
      <c r="G123" s="160"/>
      <c r="H123" s="160"/>
      <c r="I123" s="160"/>
      <c r="J123" s="160"/>
      <c r="K123" s="160"/>
      <c r="L123" s="160"/>
      <c r="M123" s="160"/>
      <c r="N123" s="249">
        <f>BK123</f>
        <v>0</v>
      </c>
      <c r="O123" s="250"/>
      <c r="P123" s="250"/>
      <c r="Q123" s="250"/>
      <c r="R123" s="153"/>
      <c r="T123" s="154"/>
      <c r="U123" s="151"/>
      <c r="V123" s="151"/>
      <c r="W123" s="155">
        <f>SUM(W124:W139)</f>
        <v>0</v>
      </c>
      <c r="X123" s="151"/>
      <c r="Y123" s="155">
        <f>SUM(Y124:Y139)</f>
        <v>0</v>
      </c>
      <c r="Z123" s="151"/>
      <c r="AA123" s="156">
        <f>SUM(AA124:AA139)</f>
        <v>0</v>
      </c>
      <c r="AR123" s="157" t="s">
        <v>23</v>
      </c>
      <c r="AT123" s="158" t="s">
        <v>77</v>
      </c>
      <c r="AU123" s="158" t="s">
        <v>23</v>
      </c>
      <c r="AY123" s="157" t="s">
        <v>170</v>
      </c>
      <c r="BK123" s="159">
        <f>SUM(BK124:BK139)</f>
        <v>0</v>
      </c>
    </row>
    <row r="124" spans="2:65" s="1" customFormat="1" ht="31.5" customHeight="1">
      <c r="B124" s="30"/>
      <c r="C124" s="161" t="s">
        <v>23</v>
      </c>
      <c r="D124" s="161" t="s">
        <v>171</v>
      </c>
      <c r="E124" s="162" t="s">
        <v>765</v>
      </c>
      <c r="F124" s="245" t="s">
        <v>766</v>
      </c>
      <c r="G124" s="246"/>
      <c r="H124" s="246"/>
      <c r="I124" s="246"/>
      <c r="J124" s="163" t="s">
        <v>174</v>
      </c>
      <c r="K124" s="164">
        <v>91.2</v>
      </c>
      <c r="L124" s="247">
        <v>0</v>
      </c>
      <c r="M124" s="246"/>
      <c r="N124" s="248">
        <f aca="true" t="shared" si="5" ref="N124:N139">ROUND(L124*K124,2)</f>
        <v>0</v>
      </c>
      <c r="O124" s="246"/>
      <c r="P124" s="246"/>
      <c r="Q124" s="246"/>
      <c r="R124" s="32"/>
      <c r="T124" s="165" t="s">
        <v>21</v>
      </c>
      <c r="U124" s="39" t="s">
        <v>43</v>
      </c>
      <c r="V124" s="31"/>
      <c r="W124" s="166">
        <f aca="true" t="shared" si="6" ref="W124:W139">V124*K124</f>
        <v>0</v>
      </c>
      <c r="X124" s="166">
        <v>0</v>
      </c>
      <c r="Y124" s="166">
        <f aca="true" t="shared" si="7" ref="Y124:Y139">X124*K124</f>
        <v>0</v>
      </c>
      <c r="Z124" s="166">
        <v>0</v>
      </c>
      <c r="AA124" s="167">
        <f aca="true" t="shared" si="8" ref="AA124:AA139">Z124*K124</f>
        <v>0</v>
      </c>
      <c r="AR124" s="13" t="s">
        <v>175</v>
      </c>
      <c r="AT124" s="13" t="s">
        <v>171</v>
      </c>
      <c r="AU124" s="13" t="s">
        <v>129</v>
      </c>
      <c r="AY124" s="13" t="s">
        <v>170</v>
      </c>
      <c r="BE124" s="105">
        <f aca="true" t="shared" si="9" ref="BE124:BE139">IF(U124="základní",N124,0)</f>
        <v>0</v>
      </c>
      <c r="BF124" s="105">
        <f aca="true" t="shared" si="10" ref="BF124:BF139">IF(U124="snížená",N124,0)</f>
        <v>0</v>
      </c>
      <c r="BG124" s="105">
        <f aca="true" t="shared" si="11" ref="BG124:BG139">IF(U124="zákl. přenesená",N124,0)</f>
        <v>0</v>
      </c>
      <c r="BH124" s="105">
        <f aca="true" t="shared" si="12" ref="BH124:BH139">IF(U124="sníž. přenesená",N124,0)</f>
        <v>0</v>
      </c>
      <c r="BI124" s="105">
        <f aca="true" t="shared" si="13" ref="BI124:BI139">IF(U124="nulová",N124,0)</f>
        <v>0</v>
      </c>
      <c r="BJ124" s="13" t="s">
        <v>23</v>
      </c>
      <c r="BK124" s="105">
        <f aca="true" t="shared" si="14" ref="BK124:BK139">ROUND(L124*K124,2)</f>
        <v>0</v>
      </c>
      <c r="BL124" s="13" t="s">
        <v>175</v>
      </c>
      <c r="BM124" s="13" t="s">
        <v>767</v>
      </c>
    </row>
    <row r="125" spans="2:65" s="1" customFormat="1" ht="22.5" customHeight="1">
      <c r="B125" s="30"/>
      <c r="C125" s="161" t="s">
        <v>129</v>
      </c>
      <c r="D125" s="161" t="s">
        <v>171</v>
      </c>
      <c r="E125" s="162" t="s">
        <v>768</v>
      </c>
      <c r="F125" s="245" t="s">
        <v>769</v>
      </c>
      <c r="G125" s="246"/>
      <c r="H125" s="246"/>
      <c r="I125" s="246"/>
      <c r="J125" s="163" t="s">
        <v>636</v>
      </c>
      <c r="K125" s="164">
        <v>21</v>
      </c>
      <c r="L125" s="247">
        <v>0</v>
      </c>
      <c r="M125" s="246"/>
      <c r="N125" s="248">
        <f t="shared" si="5"/>
        <v>0</v>
      </c>
      <c r="O125" s="246"/>
      <c r="P125" s="246"/>
      <c r="Q125" s="246"/>
      <c r="R125" s="32"/>
      <c r="T125" s="165" t="s">
        <v>21</v>
      </c>
      <c r="U125" s="39" t="s">
        <v>43</v>
      </c>
      <c r="V125" s="31"/>
      <c r="W125" s="166">
        <f t="shared" si="6"/>
        <v>0</v>
      </c>
      <c r="X125" s="166">
        <v>0</v>
      </c>
      <c r="Y125" s="166">
        <f t="shared" si="7"/>
        <v>0</v>
      </c>
      <c r="Z125" s="166">
        <v>0</v>
      </c>
      <c r="AA125" s="167">
        <f t="shared" si="8"/>
        <v>0</v>
      </c>
      <c r="AR125" s="13" t="s">
        <v>175</v>
      </c>
      <c r="AT125" s="13" t="s">
        <v>171</v>
      </c>
      <c r="AU125" s="13" t="s">
        <v>129</v>
      </c>
      <c r="AY125" s="13" t="s">
        <v>170</v>
      </c>
      <c r="BE125" s="105">
        <f t="shared" si="9"/>
        <v>0</v>
      </c>
      <c r="BF125" s="105">
        <f t="shared" si="10"/>
        <v>0</v>
      </c>
      <c r="BG125" s="105">
        <f t="shared" si="11"/>
        <v>0</v>
      </c>
      <c r="BH125" s="105">
        <f t="shared" si="12"/>
        <v>0</v>
      </c>
      <c r="BI125" s="105">
        <f t="shared" si="13"/>
        <v>0</v>
      </c>
      <c r="BJ125" s="13" t="s">
        <v>23</v>
      </c>
      <c r="BK125" s="105">
        <f t="shared" si="14"/>
        <v>0</v>
      </c>
      <c r="BL125" s="13" t="s">
        <v>175</v>
      </c>
      <c r="BM125" s="13" t="s">
        <v>770</v>
      </c>
    </row>
    <row r="126" spans="2:65" s="1" customFormat="1" ht="57" customHeight="1">
      <c r="B126" s="30"/>
      <c r="C126" s="161" t="s">
        <v>180</v>
      </c>
      <c r="D126" s="161" t="s">
        <v>171</v>
      </c>
      <c r="E126" s="162" t="s">
        <v>771</v>
      </c>
      <c r="F126" s="245" t="s">
        <v>772</v>
      </c>
      <c r="G126" s="246"/>
      <c r="H126" s="246"/>
      <c r="I126" s="246"/>
      <c r="J126" s="163" t="s">
        <v>198</v>
      </c>
      <c r="K126" s="164">
        <v>1033.2</v>
      </c>
      <c r="L126" s="247">
        <v>0</v>
      </c>
      <c r="M126" s="246"/>
      <c r="N126" s="248">
        <f t="shared" si="5"/>
        <v>0</v>
      </c>
      <c r="O126" s="246"/>
      <c r="P126" s="246"/>
      <c r="Q126" s="246"/>
      <c r="R126" s="32"/>
      <c r="T126" s="165" t="s">
        <v>21</v>
      </c>
      <c r="U126" s="39" t="s">
        <v>43</v>
      </c>
      <c r="V126" s="31"/>
      <c r="W126" s="166">
        <f t="shared" si="6"/>
        <v>0</v>
      </c>
      <c r="X126" s="166">
        <v>0</v>
      </c>
      <c r="Y126" s="166">
        <f t="shared" si="7"/>
        <v>0</v>
      </c>
      <c r="Z126" s="166">
        <v>0</v>
      </c>
      <c r="AA126" s="167">
        <f t="shared" si="8"/>
        <v>0</v>
      </c>
      <c r="AR126" s="13" t="s">
        <v>175</v>
      </c>
      <c r="AT126" s="13" t="s">
        <v>171</v>
      </c>
      <c r="AU126" s="13" t="s">
        <v>129</v>
      </c>
      <c r="AY126" s="13" t="s">
        <v>170</v>
      </c>
      <c r="BE126" s="105">
        <f t="shared" si="9"/>
        <v>0</v>
      </c>
      <c r="BF126" s="105">
        <f t="shared" si="10"/>
        <v>0</v>
      </c>
      <c r="BG126" s="105">
        <f t="shared" si="11"/>
        <v>0</v>
      </c>
      <c r="BH126" s="105">
        <f t="shared" si="12"/>
        <v>0</v>
      </c>
      <c r="BI126" s="105">
        <f t="shared" si="13"/>
        <v>0</v>
      </c>
      <c r="BJ126" s="13" t="s">
        <v>23</v>
      </c>
      <c r="BK126" s="105">
        <f t="shared" si="14"/>
        <v>0</v>
      </c>
      <c r="BL126" s="13" t="s">
        <v>175</v>
      </c>
      <c r="BM126" s="13" t="s">
        <v>773</v>
      </c>
    </row>
    <row r="127" spans="2:65" s="1" customFormat="1" ht="31.5" customHeight="1">
      <c r="B127" s="30"/>
      <c r="C127" s="161" t="s">
        <v>175</v>
      </c>
      <c r="D127" s="161" t="s">
        <v>171</v>
      </c>
      <c r="E127" s="162" t="s">
        <v>324</v>
      </c>
      <c r="F127" s="245" t="s">
        <v>325</v>
      </c>
      <c r="G127" s="246"/>
      <c r="H127" s="246"/>
      <c r="I127" s="246"/>
      <c r="J127" s="163" t="s">
        <v>198</v>
      </c>
      <c r="K127" s="164">
        <v>2527.41</v>
      </c>
      <c r="L127" s="247">
        <v>0</v>
      </c>
      <c r="M127" s="246"/>
      <c r="N127" s="248">
        <f t="shared" si="5"/>
        <v>0</v>
      </c>
      <c r="O127" s="246"/>
      <c r="P127" s="246"/>
      <c r="Q127" s="246"/>
      <c r="R127" s="32"/>
      <c r="T127" s="165" t="s">
        <v>21</v>
      </c>
      <c r="U127" s="39" t="s">
        <v>43</v>
      </c>
      <c r="V127" s="31"/>
      <c r="W127" s="166">
        <f t="shared" si="6"/>
        <v>0</v>
      </c>
      <c r="X127" s="166">
        <v>0</v>
      </c>
      <c r="Y127" s="166">
        <f t="shared" si="7"/>
        <v>0</v>
      </c>
      <c r="Z127" s="166">
        <v>0</v>
      </c>
      <c r="AA127" s="167">
        <f t="shared" si="8"/>
        <v>0</v>
      </c>
      <c r="AR127" s="13" t="s">
        <v>175</v>
      </c>
      <c r="AT127" s="13" t="s">
        <v>171</v>
      </c>
      <c r="AU127" s="13" t="s">
        <v>129</v>
      </c>
      <c r="AY127" s="13" t="s">
        <v>170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3" t="s">
        <v>23</v>
      </c>
      <c r="BK127" s="105">
        <f t="shared" si="14"/>
        <v>0</v>
      </c>
      <c r="BL127" s="13" t="s">
        <v>175</v>
      </c>
      <c r="BM127" s="13" t="s">
        <v>774</v>
      </c>
    </row>
    <row r="128" spans="2:65" s="1" customFormat="1" ht="31.5" customHeight="1">
      <c r="B128" s="30"/>
      <c r="C128" s="161" t="s">
        <v>187</v>
      </c>
      <c r="D128" s="161" t="s">
        <v>171</v>
      </c>
      <c r="E128" s="162" t="s">
        <v>336</v>
      </c>
      <c r="F128" s="245" t="s">
        <v>337</v>
      </c>
      <c r="G128" s="246"/>
      <c r="H128" s="246"/>
      <c r="I128" s="246"/>
      <c r="J128" s="163" t="s">
        <v>198</v>
      </c>
      <c r="K128" s="164">
        <v>2381.61</v>
      </c>
      <c r="L128" s="247">
        <v>0</v>
      </c>
      <c r="M128" s="246"/>
      <c r="N128" s="248">
        <f t="shared" si="5"/>
        <v>0</v>
      </c>
      <c r="O128" s="246"/>
      <c r="P128" s="246"/>
      <c r="Q128" s="246"/>
      <c r="R128" s="32"/>
      <c r="T128" s="165" t="s">
        <v>21</v>
      </c>
      <c r="U128" s="39" t="s">
        <v>43</v>
      </c>
      <c r="V128" s="31"/>
      <c r="W128" s="166">
        <f t="shared" si="6"/>
        <v>0</v>
      </c>
      <c r="X128" s="166">
        <v>0</v>
      </c>
      <c r="Y128" s="166">
        <f t="shared" si="7"/>
        <v>0</v>
      </c>
      <c r="Z128" s="166">
        <v>0</v>
      </c>
      <c r="AA128" s="167">
        <f t="shared" si="8"/>
        <v>0</v>
      </c>
      <c r="AR128" s="13" t="s">
        <v>175</v>
      </c>
      <c r="AT128" s="13" t="s">
        <v>171</v>
      </c>
      <c r="AU128" s="13" t="s">
        <v>129</v>
      </c>
      <c r="AY128" s="13" t="s">
        <v>170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3" t="s">
        <v>23</v>
      </c>
      <c r="BK128" s="105">
        <f t="shared" si="14"/>
        <v>0</v>
      </c>
      <c r="BL128" s="13" t="s">
        <v>175</v>
      </c>
      <c r="BM128" s="13" t="s">
        <v>775</v>
      </c>
    </row>
    <row r="129" spans="2:65" s="1" customFormat="1" ht="44.25" customHeight="1">
      <c r="B129" s="30"/>
      <c r="C129" s="161" t="s">
        <v>191</v>
      </c>
      <c r="D129" s="161" t="s">
        <v>171</v>
      </c>
      <c r="E129" s="162" t="s">
        <v>339</v>
      </c>
      <c r="F129" s="245" t="s">
        <v>340</v>
      </c>
      <c r="G129" s="246"/>
      <c r="H129" s="246"/>
      <c r="I129" s="246"/>
      <c r="J129" s="163" t="s">
        <v>198</v>
      </c>
      <c r="K129" s="164">
        <v>7144.83</v>
      </c>
      <c r="L129" s="247">
        <v>0</v>
      </c>
      <c r="M129" s="246"/>
      <c r="N129" s="248">
        <f t="shared" si="5"/>
        <v>0</v>
      </c>
      <c r="O129" s="246"/>
      <c r="P129" s="246"/>
      <c r="Q129" s="246"/>
      <c r="R129" s="32"/>
      <c r="T129" s="165" t="s">
        <v>21</v>
      </c>
      <c r="U129" s="39" t="s">
        <v>43</v>
      </c>
      <c r="V129" s="31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3" t="s">
        <v>175</v>
      </c>
      <c r="AT129" s="13" t="s">
        <v>171</v>
      </c>
      <c r="AU129" s="13" t="s">
        <v>129</v>
      </c>
      <c r="AY129" s="13" t="s">
        <v>170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3" t="s">
        <v>23</v>
      </c>
      <c r="BK129" s="105">
        <f t="shared" si="14"/>
        <v>0</v>
      </c>
      <c r="BL129" s="13" t="s">
        <v>175</v>
      </c>
      <c r="BM129" s="13" t="s">
        <v>776</v>
      </c>
    </row>
    <row r="130" spans="2:65" s="1" customFormat="1" ht="31.5" customHeight="1">
      <c r="B130" s="30"/>
      <c r="C130" s="161" t="s">
        <v>195</v>
      </c>
      <c r="D130" s="161" t="s">
        <v>171</v>
      </c>
      <c r="E130" s="162" t="s">
        <v>342</v>
      </c>
      <c r="F130" s="245" t="s">
        <v>343</v>
      </c>
      <c r="G130" s="246"/>
      <c r="H130" s="246"/>
      <c r="I130" s="246"/>
      <c r="J130" s="163" t="s">
        <v>198</v>
      </c>
      <c r="K130" s="164">
        <v>2381.61</v>
      </c>
      <c r="L130" s="247">
        <v>0</v>
      </c>
      <c r="M130" s="246"/>
      <c r="N130" s="248">
        <f t="shared" si="5"/>
        <v>0</v>
      </c>
      <c r="O130" s="246"/>
      <c r="P130" s="246"/>
      <c r="Q130" s="246"/>
      <c r="R130" s="32"/>
      <c r="T130" s="165" t="s">
        <v>21</v>
      </c>
      <c r="U130" s="39" t="s">
        <v>43</v>
      </c>
      <c r="V130" s="31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3" t="s">
        <v>175</v>
      </c>
      <c r="AT130" s="13" t="s">
        <v>171</v>
      </c>
      <c r="AU130" s="13" t="s">
        <v>129</v>
      </c>
      <c r="AY130" s="13" t="s">
        <v>170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3" t="s">
        <v>23</v>
      </c>
      <c r="BK130" s="105">
        <f t="shared" si="14"/>
        <v>0</v>
      </c>
      <c r="BL130" s="13" t="s">
        <v>175</v>
      </c>
      <c r="BM130" s="13" t="s">
        <v>777</v>
      </c>
    </row>
    <row r="131" spans="2:65" s="1" customFormat="1" ht="22.5" customHeight="1">
      <c r="B131" s="30"/>
      <c r="C131" s="161" t="s">
        <v>200</v>
      </c>
      <c r="D131" s="161" t="s">
        <v>171</v>
      </c>
      <c r="E131" s="162" t="s">
        <v>345</v>
      </c>
      <c r="F131" s="245" t="s">
        <v>346</v>
      </c>
      <c r="G131" s="246"/>
      <c r="H131" s="246"/>
      <c r="I131" s="246"/>
      <c r="J131" s="163" t="s">
        <v>198</v>
      </c>
      <c r="K131" s="164">
        <v>2381.61</v>
      </c>
      <c r="L131" s="247">
        <v>0</v>
      </c>
      <c r="M131" s="246"/>
      <c r="N131" s="248">
        <f t="shared" si="5"/>
        <v>0</v>
      </c>
      <c r="O131" s="246"/>
      <c r="P131" s="246"/>
      <c r="Q131" s="246"/>
      <c r="R131" s="32"/>
      <c r="T131" s="165" t="s">
        <v>21</v>
      </c>
      <c r="U131" s="39" t="s">
        <v>43</v>
      </c>
      <c r="V131" s="31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3" t="s">
        <v>175</v>
      </c>
      <c r="AT131" s="13" t="s">
        <v>171</v>
      </c>
      <c r="AU131" s="13" t="s">
        <v>129</v>
      </c>
      <c r="AY131" s="13" t="s">
        <v>170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3" t="s">
        <v>23</v>
      </c>
      <c r="BK131" s="105">
        <f t="shared" si="14"/>
        <v>0</v>
      </c>
      <c r="BL131" s="13" t="s">
        <v>175</v>
      </c>
      <c r="BM131" s="13" t="s">
        <v>778</v>
      </c>
    </row>
    <row r="132" spans="2:65" s="1" customFormat="1" ht="31.5" customHeight="1">
      <c r="B132" s="30"/>
      <c r="C132" s="161" t="s">
        <v>205</v>
      </c>
      <c r="D132" s="161" t="s">
        <v>171</v>
      </c>
      <c r="E132" s="162" t="s">
        <v>348</v>
      </c>
      <c r="F132" s="245" t="s">
        <v>349</v>
      </c>
      <c r="G132" s="246"/>
      <c r="H132" s="246"/>
      <c r="I132" s="246"/>
      <c r="J132" s="163" t="s">
        <v>203</v>
      </c>
      <c r="K132" s="164">
        <v>4763.22</v>
      </c>
      <c r="L132" s="247">
        <v>0</v>
      </c>
      <c r="M132" s="246"/>
      <c r="N132" s="248">
        <f t="shared" si="5"/>
        <v>0</v>
      </c>
      <c r="O132" s="246"/>
      <c r="P132" s="246"/>
      <c r="Q132" s="246"/>
      <c r="R132" s="32"/>
      <c r="T132" s="165" t="s">
        <v>21</v>
      </c>
      <c r="U132" s="39" t="s">
        <v>43</v>
      </c>
      <c r="V132" s="31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3" t="s">
        <v>175</v>
      </c>
      <c r="AT132" s="13" t="s">
        <v>171</v>
      </c>
      <c r="AU132" s="13" t="s">
        <v>129</v>
      </c>
      <c r="AY132" s="13" t="s">
        <v>170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3" t="s">
        <v>23</v>
      </c>
      <c r="BK132" s="105">
        <f t="shared" si="14"/>
        <v>0</v>
      </c>
      <c r="BL132" s="13" t="s">
        <v>175</v>
      </c>
      <c r="BM132" s="13" t="s">
        <v>779</v>
      </c>
    </row>
    <row r="133" spans="2:65" s="1" customFormat="1" ht="22.5" customHeight="1">
      <c r="B133" s="30"/>
      <c r="C133" s="161" t="s">
        <v>28</v>
      </c>
      <c r="D133" s="161" t="s">
        <v>171</v>
      </c>
      <c r="E133" s="162" t="s">
        <v>354</v>
      </c>
      <c r="F133" s="245" t="s">
        <v>355</v>
      </c>
      <c r="G133" s="246"/>
      <c r="H133" s="246"/>
      <c r="I133" s="246"/>
      <c r="J133" s="163" t="s">
        <v>174</v>
      </c>
      <c r="K133" s="164">
        <v>10452</v>
      </c>
      <c r="L133" s="247">
        <v>0</v>
      </c>
      <c r="M133" s="246"/>
      <c r="N133" s="248">
        <f t="shared" si="5"/>
        <v>0</v>
      </c>
      <c r="O133" s="246"/>
      <c r="P133" s="246"/>
      <c r="Q133" s="246"/>
      <c r="R133" s="32"/>
      <c r="T133" s="165" t="s">
        <v>21</v>
      </c>
      <c r="U133" s="39" t="s">
        <v>43</v>
      </c>
      <c r="V133" s="31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3" t="s">
        <v>175</v>
      </c>
      <c r="AT133" s="13" t="s">
        <v>171</v>
      </c>
      <c r="AU133" s="13" t="s">
        <v>129</v>
      </c>
      <c r="AY133" s="13" t="s">
        <v>170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3" t="s">
        <v>23</v>
      </c>
      <c r="BK133" s="105">
        <f t="shared" si="14"/>
        <v>0</v>
      </c>
      <c r="BL133" s="13" t="s">
        <v>175</v>
      </c>
      <c r="BM133" s="13" t="s">
        <v>780</v>
      </c>
    </row>
    <row r="134" spans="2:65" s="1" customFormat="1" ht="22.5" customHeight="1">
      <c r="B134" s="30"/>
      <c r="C134" s="161" t="s">
        <v>213</v>
      </c>
      <c r="D134" s="161" t="s">
        <v>171</v>
      </c>
      <c r="E134" s="162" t="s">
        <v>781</v>
      </c>
      <c r="F134" s="245" t="s">
        <v>782</v>
      </c>
      <c r="G134" s="246"/>
      <c r="H134" s="246"/>
      <c r="I134" s="246"/>
      <c r="J134" s="163" t="s">
        <v>636</v>
      </c>
      <c r="K134" s="164">
        <v>2</v>
      </c>
      <c r="L134" s="247">
        <v>0</v>
      </c>
      <c r="M134" s="246"/>
      <c r="N134" s="248">
        <f t="shared" si="5"/>
        <v>0</v>
      </c>
      <c r="O134" s="246"/>
      <c r="P134" s="246"/>
      <c r="Q134" s="246"/>
      <c r="R134" s="32"/>
      <c r="T134" s="165" t="s">
        <v>21</v>
      </c>
      <c r="U134" s="39" t="s">
        <v>43</v>
      </c>
      <c r="V134" s="31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3" t="s">
        <v>175</v>
      </c>
      <c r="AT134" s="13" t="s">
        <v>171</v>
      </c>
      <c r="AU134" s="13" t="s">
        <v>129</v>
      </c>
      <c r="AY134" s="13" t="s">
        <v>170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3" t="s">
        <v>23</v>
      </c>
      <c r="BK134" s="105">
        <f t="shared" si="14"/>
        <v>0</v>
      </c>
      <c r="BL134" s="13" t="s">
        <v>175</v>
      </c>
      <c r="BM134" s="13" t="s">
        <v>783</v>
      </c>
    </row>
    <row r="135" spans="2:65" s="1" customFormat="1" ht="22.5" customHeight="1">
      <c r="B135" s="30"/>
      <c r="C135" s="161" t="s">
        <v>217</v>
      </c>
      <c r="D135" s="161" t="s">
        <v>171</v>
      </c>
      <c r="E135" s="162" t="s">
        <v>784</v>
      </c>
      <c r="F135" s="245" t="s">
        <v>785</v>
      </c>
      <c r="G135" s="246"/>
      <c r="H135" s="246"/>
      <c r="I135" s="246"/>
      <c r="J135" s="163" t="s">
        <v>636</v>
      </c>
      <c r="K135" s="164">
        <v>2</v>
      </c>
      <c r="L135" s="247">
        <v>0</v>
      </c>
      <c r="M135" s="246"/>
      <c r="N135" s="248">
        <f t="shared" si="5"/>
        <v>0</v>
      </c>
      <c r="O135" s="246"/>
      <c r="P135" s="246"/>
      <c r="Q135" s="246"/>
      <c r="R135" s="32"/>
      <c r="T135" s="165" t="s">
        <v>21</v>
      </c>
      <c r="U135" s="39" t="s">
        <v>43</v>
      </c>
      <c r="V135" s="31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3" t="s">
        <v>175</v>
      </c>
      <c r="AT135" s="13" t="s">
        <v>171</v>
      </c>
      <c r="AU135" s="13" t="s">
        <v>129</v>
      </c>
      <c r="AY135" s="13" t="s">
        <v>170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3" t="s">
        <v>23</v>
      </c>
      <c r="BK135" s="105">
        <f t="shared" si="14"/>
        <v>0</v>
      </c>
      <c r="BL135" s="13" t="s">
        <v>175</v>
      </c>
      <c r="BM135" s="13" t="s">
        <v>786</v>
      </c>
    </row>
    <row r="136" spans="2:65" s="1" customFormat="1" ht="31.5" customHeight="1">
      <c r="B136" s="30"/>
      <c r="C136" s="161" t="s">
        <v>221</v>
      </c>
      <c r="D136" s="161" t="s">
        <v>171</v>
      </c>
      <c r="E136" s="162" t="s">
        <v>787</v>
      </c>
      <c r="F136" s="245" t="s">
        <v>788</v>
      </c>
      <c r="G136" s="246"/>
      <c r="H136" s="246"/>
      <c r="I136" s="246"/>
      <c r="J136" s="163" t="s">
        <v>636</v>
      </c>
      <c r="K136" s="164">
        <v>6</v>
      </c>
      <c r="L136" s="247">
        <v>0</v>
      </c>
      <c r="M136" s="246"/>
      <c r="N136" s="248">
        <f t="shared" si="5"/>
        <v>0</v>
      </c>
      <c r="O136" s="246"/>
      <c r="P136" s="246"/>
      <c r="Q136" s="246"/>
      <c r="R136" s="32"/>
      <c r="T136" s="165" t="s">
        <v>21</v>
      </c>
      <c r="U136" s="39" t="s">
        <v>43</v>
      </c>
      <c r="V136" s="31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3" t="s">
        <v>175</v>
      </c>
      <c r="AT136" s="13" t="s">
        <v>171</v>
      </c>
      <c r="AU136" s="13" t="s">
        <v>129</v>
      </c>
      <c r="AY136" s="13" t="s">
        <v>170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3" t="s">
        <v>23</v>
      </c>
      <c r="BK136" s="105">
        <f t="shared" si="14"/>
        <v>0</v>
      </c>
      <c r="BL136" s="13" t="s">
        <v>175</v>
      </c>
      <c r="BM136" s="13" t="s">
        <v>789</v>
      </c>
    </row>
    <row r="137" spans="2:65" s="1" customFormat="1" ht="22.5" customHeight="1">
      <c r="B137" s="30"/>
      <c r="C137" s="161" t="s">
        <v>225</v>
      </c>
      <c r="D137" s="161" t="s">
        <v>171</v>
      </c>
      <c r="E137" s="162" t="s">
        <v>790</v>
      </c>
      <c r="F137" s="245" t="s">
        <v>791</v>
      </c>
      <c r="G137" s="246"/>
      <c r="H137" s="246"/>
      <c r="I137" s="246"/>
      <c r="J137" s="163" t="s">
        <v>636</v>
      </c>
      <c r="K137" s="164">
        <v>150</v>
      </c>
      <c r="L137" s="247">
        <v>0</v>
      </c>
      <c r="M137" s="246"/>
      <c r="N137" s="248">
        <f t="shared" si="5"/>
        <v>0</v>
      </c>
      <c r="O137" s="246"/>
      <c r="P137" s="246"/>
      <c r="Q137" s="246"/>
      <c r="R137" s="32"/>
      <c r="T137" s="165" t="s">
        <v>21</v>
      </c>
      <c r="U137" s="39" t="s">
        <v>43</v>
      </c>
      <c r="V137" s="31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3" t="s">
        <v>175</v>
      </c>
      <c r="AT137" s="13" t="s">
        <v>171</v>
      </c>
      <c r="AU137" s="13" t="s">
        <v>129</v>
      </c>
      <c r="AY137" s="13" t="s">
        <v>170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3" t="s">
        <v>23</v>
      </c>
      <c r="BK137" s="105">
        <f t="shared" si="14"/>
        <v>0</v>
      </c>
      <c r="BL137" s="13" t="s">
        <v>175</v>
      </c>
      <c r="BM137" s="13" t="s">
        <v>792</v>
      </c>
    </row>
    <row r="138" spans="2:65" s="1" customFormat="1" ht="22.5" customHeight="1">
      <c r="B138" s="30"/>
      <c r="C138" s="161" t="s">
        <v>9</v>
      </c>
      <c r="D138" s="161" t="s">
        <v>171</v>
      </c>
      <c r="E138" s="162" t="s">
        <v>793</v>
      </c>
      <c r="F138" s="245" t="s">
        <v>794</v>
      </c>
      <c r="G138" s="246"/>
      <c r="H138" s="246"/>
      <c r="I138" s="246"/>
      <c r="J138" s="163" t="s">
        <v>636</v>
      </c>
      <c r="K138" s="164">
        <v>8</v>
      </c>
      <c r="L138" s="247">
        <v>0</v>
      </c>
      <c r="M138" s="246"/>
      <c r="N138" s="248">
        <f t="shared" si="5"/>
        <v>0</v>
      </c>
      <c r="O138" s="246"/>
      <c r="P138" s="246"/>
      <c r="Q138" s="246"/>
      <c r="R138" s="32"/>
      <c r="T138" s="165" t="s">
        <v>21</v>
      </c>
      <c r="U138" s="39" t="s">
        <v>43</v>
      </c>
      <c r="V138" s="31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3" t="s">
        <v>175</v>
      </c>
      <c r="AT138" s="13" t="s">
        <v>171</v>
      </c>
      <c r="AU138" s="13" t="s">
        <v>129</v>
      </c>
      <c r="AY138" s="13" t="s">
        <v>170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3" t="s">
        <v>23</v>
      </c>
      <c r="BK138" s="105">
        <f t="shared" si="14"/>
        <v>0</v>
      </c>
      <c r="BL138" s="13" t="s">
        <v>175</v>
      </c>
      <c r="BM138" s="13" t="s">
        <v>795</v>
      </c>
    </row>
    <row r="139" spans="2:65" s="1" customFormat="1" ht="31.5" customHeight="1">
      <c r="B139" s="30"/>
      <c r="C139" s="161" t="s">
        <v>232</v>
      </c>
      <c r="D139" s="161" t="s">
        <v>171</v>
      </c>
      <c r="E139" s="162" t="s">
        <v>796</v>
      </c>
      <c r="F139" s="245" t="s">
        <v>797</v>
      </c>
      <c r="G139" s="246"/>
      <c r="H139" s="246"/>
      <c r="I139" s="246"/>
      <c r="J139" s="163" t="s">
        <v>636</v>
      </c>
      <c r="K139" s="164">
        <v>4</v>
      </c>
      <c r="L139" s="247">
        <v>0</v>
      </c>
      <c r="M139" s="246"/>
      <c r="N139" s="248">
        <f t="shared" si="5"/>
        <v>0</v>
      </c>
      <c r="O139" s="246"/>
      <c r="P139" s="246"/>
      <c r="Q139" s="246"/>
      <c r="R139" s="32"/>
      <c r="T139" s="165" t="s">
        <v>21</v>
      </c>
      <c r="U139" s="39" t="s">
        <v>43</v>
      </c>
      <c r="V139" s="31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3" t="s">
        <v>175</v>
      </c>
      <c r="AT139" s="13" t="s">
        <v>171</v>
      </c>
      <c r="AU139" s="13" t="s">
        <v>129</v>
      </c>
      <c r="AY139" s="13" t="s">
        <v>170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3" t="s">
        <v>23</v>
      </c>
      <c r="BK139" s="105">
        <f t="shared" si="14"/>
        <v>0</v>
      </c>
      <c r="BL139" s="13" t="s">
        <v>175</v>
      </c>
      <c r="BM139" s="13" t="s">
        <v>798</v>
      </c>
    </row>
    <row r="140" spans="2:63" s="9" customFormat="1" ht="29.85" customHeight="1">
      <c r="B140" s="150"/>
      <c r="C140" s="151"/>
      <c r="D140" s="160" t="s">
        <v>142</v>
      </c>
      <c r="E140" s="160"/>
      <c r="F140" s="160"/>
      <c r="G140" s="160"/>
      <c r="H140" s="160"/>
      <c r="I140" s="160"/>
      <c r="J140" s="160"/>
      <c r="K140" s="160"/>
      <c r="L140" s="160"/>
      <c r="M140" s="160"/>
      <c r="N140" s="258">
        <f>BK140</f>
        <v>0</v>
      </c>
      <c r="O140" s="259"/>
      <c r="P140" s="259"/>
      <c r="Q140" s="259"/>
      <c r="R140" s="153"/>
      <c r="T140" s="154"/>
      <c r="U140" s="151"/>
      <c r="V140" s="151"/>
      <c r="W140" s="155">
        <f>W141+SUM(W142:W147)</f>
        <v>0</v>
      </c>
      <c r="X140" s="151"/>
      <c r="Y140" s="155">
        <f>Y141+SUM(Y142:Y147)</f>
        <v>0</v>
      </c>
      <c r="Z140" s="151"/>
      <c r="AA140" s="156">
        <f>AA141+SUM(AA142:AA147)</f>
        <v>14.950000000000001</v>
      </c>
      <c r="AR140" s="157" t="s">
        <v>23</v>
      </c>
      <c r="AT140" s="158" t="s">
        <v>77</v>
      </c>
      <c r="AU140" s="158" t="s">
        <v>23</v>
      </c>
      <c r="AY140" s="157" t="s">
        <v>170</v>
      </c>
      <c r="BK140" s="159">
        <f>BK141+SUM(BK142:BK147)</f>
        <v>0</v>
      </c>
    </row>
    <row r="141" spans="2:65" s="1" customFormat="1" ht="22.5" customHeight="1">
      <c r="B141" s="30"/>
      <c r="C141" s="161" t="s">
        <v>240</v>
      </c>
      <c r="D141" s="161" t="s">
        <v>171</v>
      </c>
      <c r="E141" s="162" t="s">
        <v>799</v>
      </c>
      <c r="F141" s="245" t="s">
        <v>800</v>
      </c>
      <c r="G141" s="246"/>
      <c r="H141" s="246"/>
      <c r="I141" s="246"/>
      <c r="J141" s="163" t="s">
        <v>636</v>
      </c>
      <c r="K141" s="164">
        <v>2</v>
      </c>
      <c r="L141" s="247">
        <v>0</v>
      </c>
      <c r="M141" s="246"/>
      <c r="N141" s="248">
        <f aca="true" t="shared" si="15" ref="N141:N146">ROUND(L141*K141,2)</f>
        <v>0</v>
      </c>
      <c r="O141" s="246"/>
      <c r="P141" s="246"/>
      <c r="Q141" s="246"/>
      <c r="R141" s="32"/>
      <c r="T141" s="165" t="s">
        <v>21</v>
      </c>
      <c r="U141" s="39" t="s">
        <v>43</v>
      </c>
      <c r="V141" s="31"/>
      <c r="W141" s="166">
        <f aca="true" t="shared" si="16" ref="W141:W146">V141*K141</f>
        <v>0</v>
      </c>
      <c r="X141" s="166">
        <v>0</v>
      </c>
      <c r="Y141" s="166">
        <f aca="true" t="shared" si="17" ref="Y141:Y146">X141*K141</f>
        <v>0</v>
      </c>
      <c r="Z141" s="166">
        <v>0.03</v>
      </c>
      <c r="AA141" s="167">
        <f aca="true" t="shared" si="18" ref="AA141:AA146">Z141*K141</f>
        <v>0.06</v>
      </c>
      <c r="AR141" s="13" t="s">
        <v>175</v>
      </c>
      <c r="AT141" s="13" t="s">
        <v>171</v>
      </c>
      <c r="AU141" s="13" t="s">
        <v>129</v>
      </c>
      <c r="AY141" s="13" t="s">
        <v>170</v>
      </c>
      <c r="BE141" s="105">
        <f aca="true" t="shared" si="19" ref="BE141:BE146">IF(U141="základní",N141,0)</f>
        <v>0</v>
      </c>
      <c r="BF141" s="105">
        <f aca="true" t="shared" si="20" ref="BF141:BF146">IF(U141="snížená",N141,0)</f>
        <v>0</v>
      </c>
      <c r="BG141" s="105">
        <f aca="true" t="shared" si="21" ref="BG141:BG146">IF(U141="zákl. přenesená",N141,0)</f>
        <v>0</v>
      </c>
      <c r="BH141" s="105">
        <f aca="true" t="shared" si="22" ref="BH141:BH146">IF(U141="sníž. přenesená",N141,0)</f>
        <v>0</v>
      </c>
      <c r="BI141" s="105">
        <f aca="true" t="shared" si="23" ref="BI141:BI146">IF(U141="nulová",N141,0)</f>
        <v>0</v>
      </c>
      <c r="BJ141" s="13" t="s">
        <v>23</v>
      </c>
      <c r="BK141" s="105">
        <f aca="true" t="shared" si="24" ref="BK141:BK146">ROUND(L141*K141,2)</f>
        <v>0</v>
      </c>
      <c r="BL141" s="13" t="s">
        <v>175</v>
      </c>
      <c r="BM141" s="13" t="s">
        <v>801</v>
      </c>
    </row>
    <row r="142" spans="2:65" s="1" customFormat="1" ht="22.5" customHeight="1">
      <c r="B142" s="30"/>
      <c r="C142" s="161" t="s">
        <v>245</v>
      </c>
      <c r="D142" s="161" t="s">
        <v>171</v>
      </c>
      <c r="E142" s="162" t="s">
        <v>802</v>
      </c>
      <c r="F142" s="245" t="s">
        <v>803</v>
      </c>
      <c r="G142" s="246"/>
      <c r="H142" s="246"/>
      <c r="I142" s="246"/>
      <c r="J142" s="163" t="s">
        <v>211</v>
      </c>
      <c r="K142" s="164">
        <v>2</v>
      </c>
      <c r="L142" s="247">
        <v>0</v>
      </c>
      <c r="M142" s="246"/>
      <c r="N142" s="248">
        <f t="shared" si="15"/>
        <v>0</v>
      </c>
      <c r="O142" s="246"/>
      <c r="P142" s="246"/>
      <c r="Q142" s="246"/>
      <c r="R142" s="32"/>
      <c r="T142" s="165" t="s">
        <v>21</v>
      </c>
      <c r="U142" s="39" t="s">
        <v>43</v>
      </c>
      <c r="V142" s="31"/>
      <c r="W142" s="166">
        <f t="shared" si="16"/>
        <v>0</v>
      </c>
      <c r="X142" s="166">
        <v>0</v>
      </c>
      <c r="Y142" s="166">
        <f t="shared" si="17"/>
        <v>0</v>
      </c>
      <c r="Z142" s="166">
        <v>0.045</v>
      </c>
      <c r="AA142" s="167">
        <f t="shared" si="18"/>
        <v>0.09</v>
      </c>
      <c r="AR142" s="13" t="s">
        <v>175</v>
      </c>
      <c r="AT142" s="13" t="s">
        <v>171</v>
      </c>
      <c r="AU142" s="13" t="s">
        <v>129</v>
      </c>
      <c r="AY142" s="13" t="s">
        <v>170</v>
      </c>
      <c r="BE142" s="105">
        <f t="shared" si="19"/>
        <v>0</v>
      </c>
      <c r="BF142" s="105">
        <f t="shared" si="20"/>
        <v>0</v>
      </c>
      <c r="BG142" s="105">
        <f t="shared" si="21"/>
        <v>0</v>
      </c>
      <c r="BH142" s="105">
        <f t="shared" si="22"/>
        <v>0</v>
      </c>
      <c r="BI142" s="105">
        <f t="shared" si="23"/>
        <v>0</v>
      </c>
      <c r="BJ142" s="13" t="s">
        <v>23</v>
      </c>
      <c r="BK142" s="105">
        <f t="shared" si="24"/>
        <v>0</v>
      </c>
      <c r="BL142" s="13" t="s">
        <v>175</v>
      </c>
      <c r="BM142" s="13" t="s">
        <v>804</v>
      </c>
    </row>
    <row r="143" spans="2:65" s="1" customFormat="1" ht="31.5" customHeight="1">
      <c r="B143" s="30"/>
      <c r="C143" s="161" t="s">
        <v>250</v>
      </c>
      <c r="D143" s="161" t="s">
        <v>171</v>
      </c>
      <c r="E143" s="162" t="s">
        <v>805</v>
      </c>
      <c r="F143" s="245" t="s">
        <v>806</v>
      </c>
      <c r="G143" s="246"/>
      <c r="H143" s="246"/>
      <c r="I143" s="246"/>
      <c r="J143" s="163" t="s">
        <v>211</v>
      </c>
      <c r="K143" s="164">
        <v>2</v>
      </c>
      <c r="L143" s="247">
        <v>0</v>
      </c>
      <c r="M143" s="246"/>
      <c r="N143" s="248">
        <f t="shared" si="15"/>
        <v>0</v>
      </c>
      <c r="O143" s="246"/>
      <c r="P143" s="246"/>
      <c r="Q143" s="246"/>
      <c r="R143" s="32"/>
      <c r="T143" s="165" t="s">
        <v>21</v>
      </c>
      <c r="U143" s="39" t="s">
        <v>43</v>
      </c>
      <c r="V143" s="31"/>
      <c r="W143" s="166">
        <f t="shared" si="16"/>
        <v>0</v>
      </c>
      <c r="X143" s="166">
        <v>0</v>
      </c>
      <c r="Y143" s="166">
        <f t="shared" si="17"/>
        <v>0</v>
      </c>
      <c r="Z143" s="166">
        <v>0.15</v>
      </c>
      <c r="AA143" s="167">
        <f t="shared" si="18"/>
        <v>0.3</v>
      </c>
      <c r="AR143" s="13" t="s">
        <v>175</v>
      </c>
      <c r="AT143" s="13" t="s">
        <v>171</v>
      </c>
      <c r="AU143" s="13" t="s">
        <v>129</v>
      </c>
      <c r="AY143" s="13" t="s">
        <v>170</v>
      </c>
      <c r="BE143" s="105">
        <f t="shared" si="19"/>
        <v>0</v>
      </c>
      <c r="BF143" s="105">
        <f t="shared" si="20"/>
        <v>0</v>
      </c>
      <c r="BG143" s="105">
        <f t="shared" si="21"/>
        <v>0</v>
      </c>
      <c r="BH143" s="105">
        <f t="shared" si="22"/>
        <v>0</v>
      </c>
      <c r="BI143" s="105">
        <f t="shared" si="23"/>
        <v>0</v>
      </c>
      <c r="BJ143" s="13" t="s">
        <v>23</v>
      </c>
      <c r="BK143" s="105">
        <f t="shared" si="24"/>
        <v>0</v>
      </c>
      <c r="BL143" s="13" t="s">
        <v>175</v>
      </c>
      <c r="BM143" s="13" t="s">
        <v>807</v>
      </c>
    </row>
    <row r="144" spans="2:65" s="1" customFormat="1" ht="31.5" customHeight="1">
      <c r="B144" s="30"/>
      <c r="C144" s="161" t="s">
        <v>254</v>
      </c>
      <c r="D144" s="161" t="s">
        <v>171</v>
      </c>
      <c r="E144" s="162" t="s">
        <v>808</v>
      </c>
      <c r="F144" s="245" t="s">
        <v>809</v>
      </c>
      <c r="G144" s="246"/>
      <c r="H144" s="246"/>
      <c r="I144" s="246"/>
      <c r="J144" s="163" t="s">
        <v>211</v>
      </c>
      <c r="K144" s="164">
        <v>1</v>
      </c>
      <c r="L144" s="247">
        <v>0</v>
      </c>
      <c r="M144" s="246"/>
      <c r="N144" s="248">
        <f t="shared" si="15"/>
        <v>0</v>
      </c>
      <c r="O144" s="246"/>
      <c r="P144" s="246"/>
      <c r="Q144" s="246"/>
      <c r="R144" s="32"/>
      <c r="T144" s="165" t="s">
        <v>21</v>
      </c>
      <c r="U144" s="39" t="s">
        <v>43</v>
      </c>
      <c r="V144" s="31"/>
      <c r="W144" s="166">
        <f t="shared" si="16"/>
        <v>0</v>
      </c>
      <c r="X144" s="166">
        <v>0</v>
      </c>
      <c r="Y144" s="166">
        <f t="shared" si="17"/>
        <v>0</v>
      </c>
      <c r="Z144" s="166">
        <v>0.5</v>
      </c>
      <c r="AA144" s="167">
        <f t="shared" si="18"/>
        <v>0.5</v>
      </c>
      <c r="AR144" s="13" t="s">
        <v>175</v>
      </c>
      <c r="AT144" s="13" t="s">
        <v>171</v>
      </c>
      <c r="AU144" s="13" t="s">
        <v>129</v>
      </c>
      <c r="AY144" s="13" t="s">
        <v>170</v>
      </c>
      <c r="BE144" s="105">
        <f t="shared" si="19"/>
        <v>0</v>
      </c>
      <c r="BF144" s="105">
        <f t="shared" si="20"/>
        <v>0</v>
      </c>
      <c r="BG144" s="105">
        <f t="shared" si="21"/>
        <v>0</v>
      </c>
      <c r="BH144" s="105">
        <f t="shared" si="22"/>
        <v>0</v>
      </c>
      <c r="BI144" s="105">
        <f t="shared" si="23"/>
        <v>0</v>
      </c>
      <c r="BJ144" s="13" t="s">
        <v>23</v>
      </c>
      <c r="BK144" s="105">
        <f t="shared" si="24"/>
        <v>0</v>
      </c>
      <c r="BL144" s="13" t="s">
        <v>175</v>
      </c>
      <c r="BM144" s="13" t="s">
        <v>810</v>
      </c>
    </row>
    <row r="145" spans="2:65" s="1" customFormat="1" ht="31.5" customHeight="1">
      <c r="B145" s="30"/>
      <c r="C145" s="161" t="s">
        <v>8</v>
      </c>
      <c r="D145" s="161" t="s">
        <v>171</v>
      </c>
      <c r="E145" s="162" t="s">
        <v>811</v>
      </c>
      <c r="F145" s="245" t="s">
        <v>812</v>
      </c>
      <c r="G145" s="246"/>
      <c r="H145" s="246"/>
      <c r="I145" s="246"/>
      <c r="J145" s="163" t="s">
        <v>211</v>
      </c>
      <c r="K145" s="164">
        <v>1</v>
      </c>
      <c r="L145" s="247">
        <v>0</v>
      </c>
      <c r="M145" s="246"/>
      <c r="N145" s="248">
        <f t="shared" si="15"/>
        <v>0</v>
      </c>
      <c r="O145" s="246"/>
      <c r="P145" s="246"/>
      <c r="Q145" s="246"/>
      <c r="R145" s="32"/>
      <c r="T145" s="165" t="s">
        <v>21</v>
      </c>
      <c r="U145" s="39" t="s">
        <v>43</v>
      </c>
      <c r="V145" s="31"/>
      <c r="W145" s="166">
        <f t="shared" si="16"/>
        <v>0</v>
      </c>
      <c r="X145" s="166">
        <v>0</v>
      </c>
      <c r="Y145" s="166">
        <f t="shared" si="17"/>
        <v>0</v>
      </c>
      <c r="Z145" s="166">
        <v>3</v>
      </c>
      <c r="AA145" s="167">
        <f t="shared" si="18"/>
        <v>3</v>
      </c>
      <c r="AR145" s="13" t="s">
        <v>175</v>
      </c>
      <c r="AT145" s="13" t="s">
        <v>171</v>
      </c>
      <c r="AU145" s="13" t="s">
        <v>129</v>
      </c>
      <c r="AY145" s="13" t="s">
        <v>170</v>
      </c>
      <c r="BE145" s="105">
        <f t="shared" si="19"/>
        <v>0</v>
      </c>
      <c r="BF145" s="105">
        <f t="shared" si="20"/>
        <v>0</v>
      </c>
      <c r="BG145" s="105">
        <f t="shared" si="21"/>
        <v>0</v>
      </c>
      <c r="BH145" s="105">
        <f t="shared" si="22"/>
        <v>0</v>
      </c>
      <c r="BI145" s="105">
        <f t="shared" si="23"/>
        <v>0</v>
      </c>
      <c r="BJ145" s="13" t="s">
        <v>23</v>
      </c>
      <c r="BK145" s="105">
        <f t="shared" si="24"/>
        <v>0</v>
      </c>
      <c r="BL145" s="13" t="s">
        <v>175</v>
      </c>
      <c r="BM145" s="13" t="s">
        <v>813</v>
      </c>
    </row>
    <row r="146" spans="2:65" s="1" customFormat="1" ht="44.25" customHeight="1">
      <c r="B146" s="30"/>
      <c r="C146" s="161" t="s">
        <v>262</v>
      </c>
      <c r="D146" s="161" t="s">
        <v>171</v>
      </c>
      <c r="E146" s="162" t="s">
        <v>814</v>
      </c>
      <c r="F146" s="245" t="s">
        <v>815</v>
      </c>
      <c r="G146" s="246"/>
      <c r="H146" s="246"/>
      <c r="I146" s="246"/>
      <c r="J146" s="163" t="s">
        <v>211</v>
      </c>
      <c r="K146" s="164">
        <v>1</v>
      </c>
      <c r="L146" s="247">
        <v>0</v>
      </c>
      <c r="M146" s="246"/>
      <c r="N146" s="248">
        <f t="shared" si="15"/>
        <v>0</v>
      </c>
      <c r="O146" s="246"/>
      <c r="P146" s="246"/>
      <c r="Q146" s="246"/>
      <c r="R146" s="32"/>
      <c r="T146" s="165" t="s">
        <v>21</v>
      </c>
      <c r="U146" s="39" t="s">
        <v>43</v>
      </c>
      <c r="V146" s="31"/>
      <c r="W146" s="166">
        <f t="shared" si="16"/>
        <v>0</v>
      </c>
      <c r="X146" s="166">
        <v>0</v>
      </c>
      <c r="Y146" s="166">
        <f t="shared" si="17"/>
        <v>0</v>
      </c>
      <c r="Z146" s="166">
        <v>11</v>
      </c>
      <c r="AA146" s="167">
        <f t="shared" si="18"/>
        <v>11</v>
      </c>
      <c r="AR146" s="13" t="s">
        <v>175</v>
      </c>
      <c r="AT146" s="13" t="s">
        <v>171</v>
      </c>
      <c r="AU146" s="13" t="s">
        <v>129</v>
      </c>
      <c r="AY146" s="13" t="s">
        <v>170</v>
      </c>
      <c r="BE146" s="105">
        <f t="shared" si="19"/>
        <v>0</v>
      </c>
      <c r="BF146" s="105">
        <f t="shared" si="20"/>
        <v>0</v>
      </c>
      <c r="BG146" s="105">
        <f t="shared" si="21"/>
        <v>0</v>
      </c>
      <c r="BH146" s="105">
        <f t="shared" si="22"/>
        <v>0</v>
      </c>
      <c r="BI146" s="105">
        <f t="shared" si="23"/>
        <v>0</v>
      </c>
      <c r="BJ146" s="13" t="s">
        <v>23</v>
      </c>
      <c r="BK146" s="105">
        <f t="shared" si="24"/>
        <v>0</v>
      </c>
      <c r="BL146" s="13" t="s">
        <v>175</v>
      </c>
      <c r="BM146" s="13" t="s">
        <v>816</v>
      </c>
    </row>
    <row r="147" spans="2:63" s="9" customFormat="1" ht="22.35" customHeight="1">
      <c r="B147" s="150"/>
      <c r="C147" s="151"/>
      <c r="D147" s="160" t="s">
        <v>442</v>
      </c>
      <c r="E147" s="160"/>
      <c r="F147" s="160"/>
      <c r="G147" s="160"/>
      <c r="H147" s="160"/>
      <c r="I147" s="160"/>
      <c r="J147" s="160"/>
      <c r="K147" s="160"/>
      <c r="L147" s="160"/>
      <c r="M147" s="160"/>
      <c r="N147" s="258">
        <f>BK147</f>
        <v>0</v>
      </c>
      <c r="O147" s="259"/>
      <c r="P147" s="259"/>
      <c r="Q147" s="259"/>
      <c r="R147" s="153"/>
      <c r="T147" s="154"/>
      <c r="U147" s="151"/>
      <c r="V147" s="151"/>
      <c r="W147" s="155">
        <f>SUM(W148:W151)</f>
        <v>0</v>
      </c>
      <c r="X147" s="151"/>
      <c r="Y147" s="155">
        <f>SUM(Y148:Y151)</f>
        <v>0</v>
      </c>
      <c r="Z147" s="151"/>
      <c r="AA147" s="156">
        <f>SUM(AA148:AA151)</f>
        <v>0</v>
      </c>
      <c r="AR147" s="157" t="s">
        <v>23</v>
      </c>
      <c r="AT147" s="158" t="s">
        <v>77</v>
      </c>
      <c r="AU147" s="158" t="s">
        <v>129</v>
      </c>
      <c r="AY147" s="157" t="s">
        <v>170</v>
      </c>
      <c r="BK147" s="159">
        <f>SUM(BK148:BK151)</f>
        <v>0</v>
      </c>
    </row>
    <row r="148" spans="2:65" s="1" customFormat="1" ht="22.5" customHeight="1">
      <c r="B148" s="30"/>
      <c r="C148" s="161" t="s">
        <v>266</v>
      </c>
      <c r="D148" s="161" t="s">
        <v>171</v>
      </c>
      <c r="E148" s="162" t="s">
        <v>462</v>
      </c>
      <c r="F148" s="245" t="s">
        <v>463</v>
      </c>
      <c r="G148" s="246"/>
      <c r="H148" s="246"/>
      <c r="I148" s="246"/>
      <c r="J148" s="163" t="s">
        <v>203</v>
      </c>
      <c r="K148" s="164">
        <v>14.95</v>
      </c>
      <c r="L148" s="247">
        <v>0</v>
      </c>
      <c r="M148" s="246"/>
      <c r="N148" s="248">
        <f>ROUND(L148*K148,2)</f>
        <v>0</v>
      </c>
      <c r="O148" s="246"/>
      <c r="P148" s="246"/>
      <c r="Q148" s="246"/>
      <c r="R148" s="32"/>
      <c r="T148" s="165" t="s">
        <v>21</v>
      </c>
      <c r="U148" s="39" t="s">
        <v>43</v>
      </c>
      <c r="V148" s="31"/>
      <c r="W148" s="166">
        <f>V148*K148</f>
        <v>0</v>
      </c>
      <c r="X148" s="166">
        <v>0</v>
      </c>
      <c r="Y148" s="166">
        <f>X148*K148</f>
        <v>0</v>
      </c>
      <c r="Z148" s="166">
        <v>0</v>
      </c>
      <c r="AA148" s="167">
        <f>Z148*K148</f>
        <v>0</v>
      </c>
      <c r="AR148" s="13" t="s">
        <v>175</v>
      </c>
      <c r="AT148" s="13" t="s">
        <v>171</v>
      </c>
      <c r="AU148" s="13" t="s">
        <v>180</v>
      </c>
      <c r="AY148" s="13" t="s">
        <v>170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13" t="s">
        <v>23</v>
      </c>
      <c r="BK148" s="105">
        <f>ROUND(L148*K148,2)</f>
        <v>0</v>
      </c>
      <c r="BL148" s="13" t="s">
        <v>175</v>
      </c>
      <c r="BM148" s="13" t="s">
        <v>817</v>
      </c>
    </row>
    <row r="149" spans="2:65" s="1" customFormat="1" ht="31.5" customHeight="1">
      <c r="B149" s="30"/>
      <c r="C149" s="161" t="s">
        <v>270</v>
      </c>
      <c r="D149" s="161" t="s">
        <v>171</v>
      </c>
      <c r="E149" s="162" t="s">
        <v>465</v>
      </c>
      <c r="F149" s="245" t="s">
        <v>466</v>
      </c>
      <c r="G149" s="246"/>
      <c r="H149" s="246"/>
      <c r="I149" s="246"/>
      <c r="J149" s="163" t="s">
        <v>203</v>
      </c>
      <c r="K149" s="164">
        <v>14.95</v>
      </c>
      <c r="L149" s="247">
        <v>0</v>
      </c>
      <c r="M149" s="246"/>
      <c r="N149" s="248">
        <f>ROUND(L149*K149,2)</f>
        <v>0</v>
      </c>
      <c r="O149" s="246"/>
      <c r="P149" s="246"/>
      <c r="Q149" s="246"/>
      <c r="R149" s="32"/>
      <c r="T149" s="165" t="s">
        <v>21</v>
      </c>
      <c r="U149" s="39" t="s">
        <v>43</v>
      </c>
      <c r="V149" s="31"/>
      <c r="W149" s="166">
        <f>V149*K149</f>
        <v>0</v>
      </c>
      <c r="X149" s="166">
        <v>0</v>
      </c>
      <c r="Y149" s="166">
        <f>X149*K149</f>
        <v>0</v>
      </c>
      <c r="Z149" s="166">
        <v>0</v>
      </c>
      <c r="AA149" s="167">
        <f>Z149*K149</f>
        <v>0</v>
      </c>
      <c r="AR149" s="13" t="s">
        <v>175</v>
      </c>
      <c r="AT149" s="13" t="s">
        <v>171</v>
      </c>
      <c r="AU149" s="13" t="s">
        <v>180</v>
      </c>
      <c r="AY149" s="13" t="s">
        <v>170</v>
      </c>
      <c r="BE149" s="105">
        <f>IF(U149="základní",N149,0)</f>
        <v>0</v>
      </c>
      <c r="BF149" s="105">
        <f>IF(U149="snížená",N149,0)</f>
        <v>0</v>
      </c>
      <c r="BG149" s="105">
        <f>IF(U149="zákl. přenesená",N149,0)</f>
        <v>0</v>
      </c>
      <c r="BH149" s="105">
        <f>IF(U149="sníž. přenesená",N149,0)</f>
        <v>0</v>
      </c>
      <c r="BI149" s="105">
        <f>IF(U149="nulová",N149,0)</f>
        <v>0</v>
      </c>
      <c r="BJ149" s="13" t="s">
        <v>23</v>
      </c>
      <c r="BK149" s="105">
        <f>ROUND(L149*K149,2)</f>
        <v>0</v>
      </c>
      <c r="BL149" s="13" t="s">
        <v>175</v>
      </c>
      <c r="BM149" s="13" t="s">
        <v>818</v>
      </c>
    </row>
    <row r="150" spans="2:65" s="1" customFormat="1" ht="31.5" customHeight="1">
      <c r="B150" s="30"/>
      <c r="C150" s="161" t="s">
        <v>274</v>
      </c>
      <c r="D150" s="161" t="s">
        <v>171</v>
      </c>
      <c r="E150" s="162" t="s">
        <v>468</v>
      </c>
      <c r="F150" s="245" t="s">
        <v>469</v>
      </c>
      <c r="G150" s="246"/>
      <c r="H150" s="246"/>
      <c r="I150" s="246"/>
      <c r="J150" s="163" t="s">
        <v>203</v>
      </c>
      <c r="K150" s="164">
        <v>179.4</v>
      </c>
      <c r="L150" s="247">
        <v>0</v>
      </c>
      <c r="M150" s="246"/>
      <c r="N150" s="248">
        <f>ROUND(L150*K150,2)</f>
        <v>0</v>
      </c>
      <c r="O150" s="246"/>
      <c r="P150" s="246"/>
      <c r="Q150" s="246"/>
      <c r="R150" s="32"/>
      <c r="T150" s="165" t="s">
        <v>21</v>
      </c>
      <c r="U150" s="39" t="s">
        <v>43</v>
      </c>
      <c r="V150" s="31"/>
      <c r="W150" s="166">
        <f>V150*K150</f>
        <v>0</v>
      </c>
      <c r="X150" s="166">
        <v>0</v>
      </c>
      <c r="Y150" s="166">
        <f>X150*K150</f>
        <v>0</v>
      </c>
      <c r="Z150" s="166">
        <v>0</v>
      </c>
      <c r="AA150" s="167">
        <f>Z150*K150</f>
        <v>0</v>
      </c>
      <c r="AR150" s="13" t="s">
        <v>175</v>
      </c>
      <c r="AT150" s="13" t="s">
        <v>171</v>
      </c>
      <c r="AU150" s="13" t="s">
        <v>180</v>
      </c>
      <c r="AY150" s="13" t="s">
        <v>170</v>
      </c>
      <c r="BE150" s="105">
        <f>IF(U150="základní",N150,0)</f>
        <v>0</v>
      </c>
      <c r="BF150" s="105">
        <f>IF(U150="snížená",N150,0)</f>
        <v>0</v>
      </c>
      <c r="BG150" s="105">
        <f>IF(U150="zákl. přenesená",N150,0)</f>
        <v>0</v>
      </c>
      <c r="BH150" s="105">
        <f>IF(U150="sníž. přenesená",N150,0)</f>
        <v>0</v>
      </c>
      <c r="BI150" s="105">
        <f>IF(U150="nulová",N150,0)</f>
        <v>0</v>
      </c>
      <c r="BJ150" s="13" t="s">
        <v>23</v>
      </c>
      <c r="BK150" s="105">
        <f>ROUND(L150*K150,2)</f>
        <v>0</v>
      </c>
      <c r="BL150" s="13" t="s">
        <v>175</v>
      </c>
      <c r="BM150" s="13" t="s">
        <v>819</v>
      </c>
    </row>
    <row r="151" spans="2:65" s="1" customFormat="1" ht="31.5" customHeight="1">
      <c r="B151" s="30"/>
      <c r="C151" s="161" t="s">
        <v>278</v>
      </c>
      <c r="D151" s="161" t="s">
        <v>171</v>
      </c>
      <c r="E151" s="162" t="s">
        <v>471</v>
      </c>
      <c r="F151" s="245" t="s">
        <v>472</v>
      </c>
      <c r="G151" s="246"/>
      <c r="H151" s="246"/>
      <c r="I151" s="246"/>
      <c r="J151" s="163" t="s">
        <v>203</v>
      </c>
      <c r="K151" s="164">
        <v>14.95</v>
      </c>
      <c r="L151" s="247">
        <v>0</v>
      </c>
      <c r="M151" s="246"/>
      <c r="N151" s="248">
        <f>ROUND(L151*K151,2)</f>
        <v>0</v>
      </c>
      <c r="O151" s="246"/>
      <c r="P151" s="246"/>
      <c r="Q151" s="246"/>
      <c r="R151" s="32"/>
      <c r="T151" s="165" t="s">
        <v>21</v>
      </c>
      <c r="U151" s="39" t="s">
        <v>43</v>
      </c>
      <c r="V151" s="31"/>
      <c r="W151" s="166">
        <f>V151*K151</f>
        <v>0</v>
      </c>
      <c r="X151" s="166">
        <v>0</v>
      </c>
      <c r="Y151" s="166">
        <f>X151*K151</f>
        <v>0</v>
      </c>
      <c r="Z151" s="166">
        <v>0</v>
      </c>
      <c r="AA151" s="167">
        <f>Z151*K151</f>
        <v>0</v>
      </c>
      <c r="AR151" s="13" t="s">
        <v>175</v>
      </c>
      <c r="AT151" s="13" t="s">
        <v>171</v>
      </c>
      <c r="AU151" s="13" t="s">
        <v>180</v>
      </c>
      <c r="AY151" s="13" t="s">
        <v>170</v>
      </c>
      <c r="BE151" s="105">
        <f>IF(U151="základní",N151,0)</f>
        <v>0</v>
      </c>
      <c r="BF151" s="105">
        <f>IF(U151="snížená",N151,0)</f>
        <v>0</v>
      </c>
      <c r="BG151" s="105">
        <f>IF(U151="zákl. přenesená",N151,0)</f>
        <v>0</v>
      </c>
      <c r="BH151" s="105">
        <f>IF(U151="sníž. přenesená",N151,0)</f>
        <v>0</v>
      </c>
      <c r="BI151" s="105">
        <f>IF(U151="nulová",N151,0)</f>
        <v>0</v>
      </c>
      <c r="BJ151" s="13" t="s">
        <v>23</v>
      </c>
      <c r="BK151" s="105">
        <f>ROUND(L151*K151,2)</f>
        <v>0</v>
      </c>
      <c r="BL151" s="13" t="s">
        <v>175</v>
      </c>
      <c r="BM151" s="13" t="s">
        <v>820</v>
      </c>
    </row>
    <row r="152" spans="2:63" s="9" customFormat="1" ht="37.35" customHeight="1">
      <c r="B152" s="150"/>
      <c r="C152" s="151"/>
      <c r="D152" s="152" t="s">
        <v>764</v>
      </c>
      <c r="E152" s="152"/>
      <c r="F152" s="152"/>
      <c r="G152" s="152"/>
      <c r="H152" s="152"/>
      <c r="I152" s="152"/>
      <c r="J152" s="152"/>
      <c r="K152" s="152"/>
      <c r="L152" s="152"/>
      <c r="M152" s="152"/>
      <c r="N152" s="251">
        <f>BK152</f>
        <v>0</v>
      </c>
      <c r="O152" s="252"/>
      <c r="P152" s="252"/>
      <c r="Q152" s="252"/>
      <c r="R152" s="153"/>
      <c r="T152" s="154"/>
      <c r="U152" s="151"/>
      <c r="V152" s="151"/>
      <c r="W152" s="155">
        <f>SUM(W153:W154)</f>
        <v>0</v>
      </c>
      <c r="X152" s="151"/>
      <c r="Y152" s="155">
        <f>SUM(Y153:Y154)</f>
        <v>0</v>
      </c>
      <c r="Z152" s="151"/>
      <c r="AA152" s="156">
        <f>SUM(AA153:AA154)</f>
        <v>0</v>
      </c>
      <c r="AR152" s="157" t="s">
        <v>187</v>
      </c>
      <c r="AT152" s="158" t="s">
        <v>77</v>
      </c>
      <c r="AU152" s="158" t="s">
        <v>78</v>
      </c>
      <c r="AY152" s="157" t="s">
        <v>170</v>
      </c>
      <c r="BK152" s="159">
        <f>SUM(BK153:BK154)</f>
        <v>0</v>
      </c>
    </row>
    <row r="153" spans="2:65" s="1" customFormat="1" ht="22.5" customHeight="1">
      <c r="B153" s="30"/>
      <c r="C153" s="161" t="s">
        <v>236</v>
      </c>
      <c r="D153" s="161" t="s">
        <v>171</v>
      </c>
      <c r="E153" s="162" t="s">
        <v>821</v>
      </c>
      <c r="F153" s="245" t="s">
        <v>822</v>
      </c>
      <c r="G153" s="246"/>
      <c r="H153" s="246"/>
      <c r="I153" s="246"/>
      <c r="J153" s="163" t="s">
        <v>211</v>
      </c>
      <c r="K153" s="164">
        <v>1</v>
      </c>
      <c r="L153" s="247">
        <v>0</v>
      </c>
      <c r="M153" s="246"/>
      <c r="N153" s="248">
        <f>ROUND(L153*K153,2)</f>
        <v>0</v>
      </c>
      <c r="O153" s="246"/>
      <c r="P153" s="246"/>
      <c r="Q153" s="246"/>
      <c r="R153" s="32"/>
      <c r="T153" s="165" t="s">
        <v>21</v>
      </c>
      <c r="U153" s="39" t="s">
        <v>43</v>
      </c>
      <c r="V153" s="31"/>
      <c r="W153" s="166">
        <f>V153*K153</f>
        <v>0</v>
      </c>
      <c r="X153" s="166">
        <v>0</v>
      </c>
      <c r="Y153" s="166">
        <f>X153*K153</f>
        <v>0</v>
      </c>
      <c r="Z153" s="166">
        <v>0</v>
      </c>
      <c r="AA153" s="167">
        <f>Z153*K153</f>
        <v>0</v>
      </c>
      <c r="AR153" s="13" t="s">
        <v>823</v>
      </c>
      <c r="AT153" s="13" t="s">
        <v>171</v>
      </c>
      <c r="AU153" s="13" t="s">
        <v>23</v>
      </c>
      <c r="AY153" s="13" t="s">
        <v>170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13" t="s">
        <v>23</v>
      </c>
      <c r="BK153" s="105">
        <f>ROUND(L153*K153,2)</f>
        <v>0</v>
      </c>
      <c r="BL153" s="13" t="s">
        <v>823</v>
      </c>
      <c r="BM153" s="13" t="s">
        <v>824</v>
      </c>
    </row>
    <row r="154" spans="2:65" s="1" customFormat="1" ht="31.5" customHeight="1">
      <c r="B154" s="30"/>
      <c r="C154" s="161" t="s">
        <v>258</v>
      </c>
      <c r="D154" s="161" t="s">
        <v>171</v>
      </c>
      <c r="E154" s="162" t="s">
        <v>825</v>
      </c>
      <c r="F154" s="245" t="s">
        <v>826</v>
      </c>
      <c r="G154" s="246"/>
      <c r="H154" s="246"/>
      <c r="I154" s="246"/>
      <c r="J154" s="163" t="s">
        <v>211</v>
      </c>
      <c r="K154" s="164">
        <v>1</v>
      </c>
      <c r="L154" s="247">
        <v>0</v>
      </c>
      <c r="M154" s="246"/>
      <c r="N154" s="248">
        <f>ROUND(L154*K154,2)</f>
        <v>0</v>
      </c>
      <c r="O154" s="246"/>
      <c r="P154" s="246"/>
      <c r="Q154" s="246"/>
      <c r="R154" s="32"/>
      <c r="T154" s="165" t="s">
        <v>21</v>
      </c>
      <c r="U154" s="39" t="s">
        <v>43</v>
      </c>
      <c r="V154" s="31"/>
      <c r="W154" s="166">
        <f>V154*K154</f>
        <v>0</v>
      </c>
      <c r="X154" s="166">
        <v>0</v>
      </c>
      <c r="Y154" s="166">
        <f>X154*K154</f>
        <v>0</v>
      </c>
      <c r="Z154" s="166">
        <v>0</v>
      </c>
      <c r="AA154" s="167">
        <f>Z154*K154</f>
        <v>0</v>
      </c>
      <c r="AR154" s="13" t="s">
        <v>823</v>
      </c>
      <c r="AT154" s="13" t="s">
        <v>171</v>
      </c>
      <c r="AU154" s="13" t="s">
        <v>23</v>
      </c>
      <c r="AY154" s="13" t="s">
        <v>170</v>
      </c>
      <c r="BE154" s="105">
        <f>IF(U154="základní",N154,0)</f>
        <v>0</v>
      </c>
      <c r="BF154" s="105">
        <f>IF(U154="snížená",N154,0)</f>
        <v>0</v>
      </c>
      <c r="BG154" s="105">
        <f>IF(U154="zákl. přenesená",N154,0)</f>
        <v>0</v>
      </c>
      <c r="BH154" s="105">
        <f>IF(U154="sníž. přenesená",N154,0)</f>
        <v>0</v>
      </c>
      <c r="BI154" s="105">
        <f>IF(U154="nulová",N154,0)</f>
        <v>0</v>
      </c>
      <c r="BJ154" s="13" t="s">
        <v>23</v>
      </c>
      <c r="BK154" s="105">
        <f>ROUND(L154*K154,2)</f>
        <v>0</v>
      </c>
      <c r="BL154" s="13" t="s">
        <v>823</v>
      </c>
      <c r="BM154" s="13" t="s">
        <v>827</v>
      </c>
    </row>
    <row r="155" spans="2:63" s="1" customFormat="1" ht="49.9" customHeight="1">
      <c r="B155" s="30"/>
      <c r="C155" s="31"/>
      <c r="D155" s="152" t="s">
        <v>283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251">
        <f>BK155</f>
        <v>0</v>
      </c>
      <c r="O155" s="252"/>
      <c r="P155" s="252"/>
      <c r="Q155" s="252"/>
      <c r="R155" s="32"/>
      <c r="T155" s="73"/>
      <c r="U155" s="31"/>
      <c r="V155" s="31"/>
      <c r="W155" s="31"/>
      <c r="X155" s="31"/>
      <c r="Y155" s="31"/>
      <c r="Z155" s="31"/>
      <c r="AA155" s="74"/>
      <c r="AT155" s="13" t="s">
        <v>77</v>
      </c>
      <c r="AU155" s="13" t="s">
        <v>78</v>
      </c>
      <c r="AY155" s="13" t="s">
        <v>284</v>
      </c>
      <c r="BK155" s="105">
        <f>SUM(BK156:BK158)</f>
        <v>0</v>
      </c>
    </row>
    <row r="156" spans="2:63" s="1" customFormat="1" ht="22.35" customHeight="1">
      <c r="B156" s="30"/>
      <c r="C156" s="173" t="s">
        <v>21</v>
      </c>
      <c r="D156" s="173" t="s">
        <v>171</v>
      </c>
      <c r="E156" s="174" t="s">
        <v>21</v>
      </c>
      <c r="F156" s="253" t="s">
        <v>21</v>
      </c>
      <c r="G156" s="254"/>
      <c r="H156" s="254"/>
      <c r="I156" s="254"/>
      <c r="J156" s="175" t="s">
        <v>21</v>
      </c>
      <c r="K156" s="172"/>
      <c r="L156" s="247"/>
      <c r="M156" s="246"/>
      <c r="N156" s="248">
        <f>BK156</f>
        <v>0</v>
      </c>
      <c r="O156" s="246"/>
      <c r="P156" s="246"/>
      <c r="Q156" s="246"/>
      <c r="R156" s="32"/>
      <c r="T156" s="165" t="s">
        <v>21</v>
      </c>
      <c r="U156" s="176" t="s">
        <v>43</v>
      </c>
      <c r="V156" s="31"/>
      <c r="W156" s="31"/>
      <c r="X156" s="31"/>
      <c r="Y156" s="31"/>
      <c r="Z156" s="31"/>
      <c r="AA156" s="74"/>
      <c r="AT156" s="13" t="s">
        <v>284</v>
      </c>
      <c r="AU156" s="13" t="s">
        <v>23</v>
      </c>
      <c r="AY156" s="13" t="s">
        <v>284</v>
      </c>
      <c r="BE156" s="105">
        <f>IF(U156="základní",N156,0)</f>
        <v>0</v>
      </c>
      <c r="BF156" s="105">
        <f>IF(U156="snížená",N156,0)</f>
        <v>0</v>
      </c>
      <c r="BG156" s="105">
        <f>IF(U156="zákl. přenesená",N156,0)</f>
        <v>0</v>
      </c>
      <c r="BH156" s="105">
        <f>IF(U156="sníž. přenesená",N156,0)</f>
        <v>0</v>
      </c>
      <c r="BI156" s="105">
        <f>IF(U156="nulová",N156,0)</f>
        <v>0</v>
      </c>
      <c r="BJ156" s="13" t="s">
        <v>23</v>
      </c>
      <c r="BK156" s="105">
        <f>L156*K156</f>
        <v>0</v>
      </c>
    </row>
    <row r="157" spans="2:63" s="1" customFormat="1" ht="22.35" customHeight="1">
      <c r="B157" s="30"/>
      <c r="C157" s="173" t="s">
        <v>21</v>
      </c>
      <c r="D157" s="173" t="s">
        <v>171</v>
      </c>
      <c r="E157" s="174" t="s">
        <v>21</v>
      </c>
      <c r="F157" s="253" t="s">
        <v>21</v>
      </c>
      <c r="G157" s="254"/>
      <c r="H157" s="254"/>
      <c r="I157" s="254"/>
      <c r="J157" s="175" t="s">
        <v>21</v>
      </c>
      <c r="K157" s="172"/>
      <c r="L157" s="247"/>
      <c r="M157" s="246"/>
      <c r="N157" s="248">
        <f>BK157</f>
        <v>0</v>
      </c>
      <c r="O157" s="246"/>
      <c r="P157" s="246"/>
      <c r="Q157" s="246"/>
      <c r="R157" s="32"/>
      <c r="T157" s="165" t="s">
        <v>21</v>
      </c>
      <c r="U157" s="176" t="s">
        <v>43</v>
      </c>
      <c r="V157" s="31"/>
      <c r="W157" s="31"/>
      <c r="X157" s="31"/>
      <c r="Y157" s="31"/>
      <c r="Z157" s="31"/>
      <c r="AA157" s="74"/>
      <c r="AT157" s="13" t="s">
        <v>284</v>
      </c>
      <c r="AU157" s="13" t="s">
        <v>23</v>
      </c>
      <c r="AY157" s="13" t="s">
        <v>284</v>
      </c>
      <c r="BE157" s="105">
        <f>IF(U157="základní",N157,0)</f>
        <v>0</v>
      </c>
      <c r="BF157" s="105">
        <f>IF(U157="snížená",N157,0)</f>
        <v>0</v>
      </c>
      <c r="BG157" s="105">
        <f>IF(U157="zákl. přenesená",N157,0)</f>
        <v>0</v>
      </c>
      <c r="BH157" s="105">
        <f>IF(U157="sníž. přenesená",N157,0)</f>
        <v>0</v>
      </c>
      <c r="BI157" s="105">
        <f>IF(U157="nulová",N157,0)</f>
        <v>0</v>
      </c>
      <c r="BJ157" s="13" t="s">
        <v>23</v>
      </c>
      <c r="BK157" s="105">
        <f>L157*K157</f>
        <v>0</v>
      </c>
    </row>
    <row r="158" spans="2:63" s="1" customFormat="1" ht="22.35" customHeight="1">
      <c r="B158" s="30"/>
      <c r="C158" s="173" t="s">
        <v>21</v>
      </c>
      <c r="D158" s="173" t="s">
        <v>171</v>
      </c>
      <c r="E158" s="174" t="s">
        <v>21</v>
      </c>
      <c r="F158" s="253" t="s">
        <v>21</v>
      </c>
      <c r="G158" s="254"/>
      <c r="H158" s="254"/>
      <c r="I158" s="254"/>
      <c r="J158" s="175" t="s">
        <v>21</v>
      </c>
      <c r="K158" s="172"/>
      <c r="L158" s="247"/>
      <c r="M158" s="246"/>
      <c r="N158" s="248">
        <f>BK158</f>
        <v>0</v>
      </c>
      <c r="O158" s="246"/>
      <c r="P158" s="246"/>
      <c r="Q158" s="246"/>
      <c r="R158" s="32"/>
      <c r="T158" s="165" t="s">
        <v>21</v>
      </c>
      <c r="U158" s="176" t="s">
        <v>43</v>
      </c>
      <c r="V158" s="51"/>
      <c r="W158" s="51"/>
      <c r="X158" s="51"/>
      <c r="Y158" s="51"/>
      <c r="Z158" s="51"/>
      <c r="AA158" s="53"/>
      <c r="AT158" s="13" t="s">
        <v>284</v>
      </c>
      <c r="AU158" s="13" t="s">
        <v>23</v>
      </c>
      <c r="AY158" s="13" t="s">
        <v>284</v>
      </c>
      <c r="BE158" s="105">
        <f>IF(U158="základní",N158,0)</f>
        <v>0</v>
      </c>
      <c r="BF158" s="105">
        <f>IF(U158="snížená",N158,0)</f>
        <v>0</v>
      </c>
      <c r="BG158" s="105">
        <f>IF(U158="zákl. přenesená",N158,0)</f>
        <v>0</v>
      </c>
      <c r="BH158" s="105">
        <f>IF(U158="sníž. přenesená",N158,0)</f>
        <v>0</v>
      </c>
      <c r="BI158" s="105">
        <f>IF(U158="nulová",N158,0)</f>
        <v>0</v>
      </c>
      <c r="BJ158" s="13" t="s">
        <v>23</v>
      </c>
      <c r="BK158" s="105">
        <f>L158*K158</f>
        <v>0</v>
      </c>
    </row>
    <row r="159" spans="2:18" s="1" customFormat="1" ht="6.95" customHeight="1"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6"/>
    </row>
  </sheetData>
  <sheetProtection algorithmName="SHA-512" hashValue="7UJz84gU/vyLkGhdpb2jBpibupNbhrIoZQMTi982bHnmRgnIY2iGIEFnxzag60SXA+ZWRTYZH0RdGIjArnQ/6Q==" saltValue="5pkE389a5LundB8YsAiAQw==" spinCount="100000" sheet="1" objects="1" scenarios="1" formatColumns="0" formatRows="0" sort="0" autoFilter="0"/>
  <mergeCells count="168">
    <mergeCell ref="H1:K1"/>
    <mergeCell ref="S2:AC2"/>
    <mergeCell ref="F158:I158"/>
    <mergeCell ref="L158:M158"/>
    <mergeCell ref="N158:Q158"/>
    <mergeCell ref="N121:Q121"/>
    <mergeCell ref="N122:Q122"/>
    <mergeCell ref="N123:Q123"/>
    <mergeCell ref="N140:Q140"/>
    <mergeCell ref="N147:Q147"/>
    <mergeCell ref="N152:Q152"/>
    <mergeCell ref="N155:Q155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56:D159">
      <formula1>"K,M"</formula1>
    </dataValidation>
    <dataValidation type="list" allowBlank="1" showInputMessage="1" showErrorMessage="1" error="Povoleny jsou hodnoty základní, snížená, zákl. přenesená, sníž. přenesená, nulová." sqref="U156:U15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8"/>
  <sheetViews>
    <sheetView showGridLines="0" workbookViewId="0" topLeftCell="A1">
      <pane ySplit="1" topLeftCell="A109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850</v>
      </c>
      <c r="G1" s="181"/>
      <c r="H1" s="255" t="s">
        <v>851</v>
      </c>
      <c r="I1" s="255"/>
      <c r="J1" s="255"/>
      <c r="K1" s="255"/>
      <c r="L1" s="181" t="s">
        <v>852</v>
      </c>
      <c r="M1" s="179"/>
      <c r="N1" s="179"/>
      <c r="O1" s="180" t="s">
        <v>128</v>
      </c>
      <c r="P1" s="179"/>
      <c r="Q1" s="179"/>
      <c r="R1" s="179"/>
      <c r="S1" s="181" t="s">
        <v>853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1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112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129</v>
      </c>
    </row>
    <row r="4" spans="2:46" ht="36.95" customHeight="1">
      <c r="B4" s="17"/>
      <c r="C4" s="185" t="s">
        <v>130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131</v>
      </c>
      <c r="E7" s="31"/>
      <c r="F7" s="191" t="s">
        <v>828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5.1.2018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133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122</v>
      </c>
      <c r="E28" s="31"/>
      <c r="F28" s="31"/>
      <c r="G28" s="31"/>
      <c r="H28" s="31"/>
      <c r="I28" s="31"/>
      <c r="J28" s="31"/>
      <c r="K28" s="31"/>
      <c r="L28" s="31"/>
      <c r="M28" s="194">
        <f>N93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ROUND((((SUM(BE93:BE100)+SUM(BE118:BE123))+SUM(BE125:BE127))),2)</f>
        <v>0</v>
      </c>
      <c r="I32" s="204"/>
      <c r="J32" s="204"/>
      <c r="K32" s="31"/>
      <c r="L32" s="31"/>
      <c r="M32" s="231">
        <f>ROUND(((ROUND((SUM(BE93:BE100)+SUM(BE118:BE123)),2)*F32)+SUM(BE125:BE127)*F32),2)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ROUND((((SUM(BF93:BF100)+SUM(BF118:BF123))+SUM(BF125:BF127))),2)</f>
        <v>0</v>
      </c>
      <c r="I33" s="204"/>
      <c r="J33" s="204"/>
      <c r="K33" s="31"/>
      <c r="L33" s="31"/>
      <c r="M33" s="231">
        <f>ROUND(((ROUND((SUM(BF93:BF100)+SUM(BF118:BF123)),2)*F33)+SUM(BF125:BF127)*F33),2)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ROUND((((SUM(BG93:BG100)+SUM(BG118:BG123))+SUM(BG125:BG127))),2)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ROUND((((SUM(BH93:BH100)+SUM(BH118:BH123))+SUM(BH125:BH127))),2)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ROUND((((SUM(BI93:BI100)+SUM(BI118:BI123))+SUM(BI125:BI127))),2)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134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131</v>
      </c>
      <c r="D79" s="31"/>
      <c r="E79" s="31"/>
      <c r="F79" s="205" t="str">
        <f>F7</f>
        <v>IO01 - Areálové osvětlení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5.1.2018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135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136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137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6">
        <f>N118</f>
        <v>0</v>
      </c>
      <c r="O88" s="204"/>
      <c r="P88" s="204"/>
      <c r="Q88" s="204"/>
      <c r="R88" s="32"/>
      <c r="T88" s="123"/>
      <c r="U88" s="123"/>
      <c r="AU88" s="13" t="s">
        <v>138</v>
      </c>
    </row>
    <row r="89" spans="2:21" s="6" customFormat="1" ht="24.95" customHeight="1">
      <c r="B89" s="125"/>
      <c r="C89" s="126"/>
      <c r="D89" s="127" t="s">
        <v>829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N119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830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4">
        <f>N120</f>
        <v>0</v>
      </c>
      <c r="O90" s="238"/>
      <c r="P90" s="238"/>
      <c r="Q90" s="238"/>
      <c r="R90" s="132"/>
      <c r="T90" s="133"/>
      <c r="U90" s="133"/>
    </row>
    <row r="91" spans="2:21" s="6" customFormat="1" ht="21.75" customHeight="1">
      <c r="B91" s="125"/>
      <c r="C91" s="126"/>
      <c r="D91" s="127" t="s">
        <v>146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39">
        <f>N124</f>
        <v>0</v>
      </c>
      <c r="O91" s="237"/>
      <c r="P91" s="237"/>
      <c r="Q91" s="237"/>
      <c r="R91" s="128"/>
      <c r="T91" s="129"/>
      <c r="U91" s="129"/>
    </row>
    <row r="92" spans="2:21" s="1" customFormat="1" ht="21.75" customHeight="1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  <c r="T92" s="123"/>
      <c r="U92" s="123"/>
    </row>
    <row r="93" spans="2:21" s="1" customFormat="1" ht="29.25" customHeight="1">
      <c r="B93" s="30"/>
      <c r="C93" s="124" t="s">
        <v>147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40">
        <f>ROUND(N94+N95+N96+N97+N98+N99,2)</f>
        <v>0</v>
      </c>
      <c r="O93" s="204"/>
      <c r="P93" s="204"/>
      <c r="Q93" s="204"/>
      <c r="R93" s="32"/>
      <c r="T93" s="134"/>
      <c r="U93" s="135" t="s">
        <v>42</v>
      </c>
    </row>
    <row r="94" spans="2:65" s="1" customFormat="1" ht="18" customHeight="1">
      <c r="B94" s="30"/>
      <c r="C94" s="31"/>
      <c r="D94" s="222" t="s">
        <v>148</v>
      </c>
      <c r="E94" s="204"/>
      <c r="F94" s="204"/>
      <c r="G94" s="204"/>
      <c r="H94" s="204"/>
      <c r="I94" s="31"/>
      <c r="J94" s="31"/>
      <c r="K94" s="31"/>
      <c r="L94" s="31"/>
      <c r="M94" s="31"/>
      <c r="N94" s="223">
        <f>ROUND(N88*T94,2)</f>
        <v>0</v>
      </c>
      <c r="O94" s="204"/>
      <c r="P94" s="204"/>
      <c r="Q94" s="204"/>
      <c r="R94" s="32"/>
      <c r="S94" s="136"/>
      <c r="T94" s="73"/>
      <c r="U94" s="137" t="s">
        <v>43</v>
      </c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9" t="s">
        <v>149</v>
      </c>
      <c r="AZ94" s="138"/>
      <c r="BA94" s="138"/>
      <c r="BB94" s="138"/>
      <c r="BC94" s="138"/>
      <c r="BD94" s="138"/>
      <c r="BE94" s="140">
        <f aca="true" t="shared" si="0" ref="BE94:BE99">IF(U94="základní",N94,0)</f>
        <v>0</v>
      </c>
      <c r="BF94" s="140">
        <f aca="true" t="shared" si="1" ref="BF94:BF99">IF(U94="snížená",N94,0)</f>
        <v>0</v>
      </c>
      <c r="BG94" s="140">
        <f aca="true" t="shared" si="2" ref="BG94:BG99">IF(U94="zákl. přenesená",N94,0)</f>
        <v>0</v>
      </c>
      <c r="BH94" s="140">
        <f aca="true" t="shared" si="3" ref="BH94:BH99">IF(U94="sníž. přenesená",N94,0)</f>
        <v>0</v>
      </c>
      <c r="BI94" s="140">
        <f aca="true" t="shared" si="4" ref="BI94:BI99">IF(U94="nulová",N94,0)</f>
        <v>0</v>
      </c>
      <c r="BJ94" s="139" t="s">
        <v>23</v>
      </c>
      <c r="BK94" s="138"/>
      <c r="BL94" s="138"/>
      <c r="BM94" s="138"/>
    </row>
    <row r="95" spans="2:65" s="1" customFormat="1" ht="18" customHeight="1">
      <c r="B95" s="30"/>
      <c r="C95" s="31"/>
      <c r="D95" s="222" t="s">
        <v>150</v>
      </c>
      <c r="E95" s="204"/>
      <c r="F95" s="204"/>
      <c r="G95" s="204"/>
      <c r="H95" s="204"/>
      <c r="I95" s="31"/>
      <c r="J95" s="31"/>
      <c r="K95" s="31"/>
      <c r="L95" s="31"/>
      <c r="M95" s="31"/>
      <c r="N95" s="223">
        <f>ROUND(N88*T95,2)</f>
        <v>0</v>
      </c>
      <c r="O95" s="204"/>
      <c r="P95" s="204"/>
      <c r="Q95" s="204"/>
      <c r="R95" s="32"/>
      <c r="S95" s="136"/>
      <c r="T95" s="73"/>
      <c r="U95" s="137" t="s">
        <v>43</v>
      </c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9" t="s">
        <v>149</v>
      </c>
      <c r="AZ95" s="138"/>
      <c r="BA95" s="138"/>
      <c r="BB95" s="138"/>
      <c r="BC95" s="138"/>
      <c r="BD95" s="138"/>
      <c r="BE95" s="140">
        <f t="shared" si="0"/>
        <v>0</v>
      </c>
      <c r="BF95" s="140">
        <f t="shared" si="1"/>
        <v>0</v>
      </c>
      <c r="BG95" s="140">
        <f t="shared" si="2"/>
        <v>0</v>
      </c>
      <c r="BH95" s="140">
        <f t="shared" si="3"/>
        <v>0</v>
      </c>
      <c r="BI95" s="140">
        <f t="shared" si="4"/>
        <v>0</v>
      </c>
      <c r="BJ95" s="139" t="s">
        <v>23</v>
      </c>
      <c r="BK95" s="138"/>
      <c r="BL95" s="138"/>
      <c r="BM95" s="138"/>
    </row>
    <row r="96" spans="2:65" s="1" customFormat="1" ht="18" customHeight="1">
      <c r="B96" s="30"/>
      <c r="C96" s="31"/>
      <c r="D96" s="222" t="s">
        <v>151</v>
      </c>
      <c r="E96" s="204"/>
      <c r="F96" s="204"/>
      <c r="G96" s="204"/>
      <c r="H96" s="204"/>
      <c r="I96" s="31"/>
      <c r="J96" s="31"/>
      <c r="K96" s="31"/>
      <c r="L96" s="31"/>
      <c r="M96" s="31"/>
      <c r="N96" s="223">
        <f>ROUND(N88*T96,2)</f>
        <v>0</v>
      </c>
      <c r="O96" s="204"/>
      <c r="P96" s="204"/>
      <c r="Q96" s="204"/>
      <c r="R96" s="32"/>
      <c r="S96" s="136"/>
      <c r="T96" s="73"/>
      <c r="U96" s="137" t="s">
        <v>43</v>
      </c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9" t="s">
        <v>149</v>
      </c>
      <c r="AZ96" s="138"/>
      <c r="BA96" s="138"/>
      <c r="BB96" s="138"/>
      <c r="BC96" s="138"/>
      <c r="BD96" s="138"/>
      <c r="BE96" s="140">
        <f t="shared" si="0"/>
        <v>0</v>
      </c>
      <c r="BF96" s="140">
        <f t="shared" si="1"/>
        <v>0</v>
      </c>
      <c r="BG96" s="140">
        <f t="shared" si="2"/>
        <v>0</v>
      </c>
      <c r="BH96" s="140">
        <f t="shared" si="3"/>
        <v>0</v>
      </c>
      <c r="BI96" s="140">
        <f t="shared" si="4"/>
        <v>0</v>
      </c>
      <c r="BJ96" s="139" t="s">
        <v>23</v>
      </c>
      <c r="BK96" s="138"/>
      <c r="BL96" s="138"/>
      <c r="BM96" s="138"/>
    </row>
    <row r="97" spans="2:65" s="1" customFormat="1" ht="18" customHeight="1">
      <c r="B97" s="30"/>
      <c r="C97" s="31"/>
      <c r="D97" s="222" t="s">
        <v>152</v>
      </c>
      <c r="E97" s="204"/>
      <c r="F97" s="204"/>
      <c r="G97" s="204"/>
      <c r="H97" s="204"/>
      <c r="I97" s="31"/>
      <c r="J97" s="31"/>
      <c r="K97" s="31"/>
      <c r="L97" s="31"/>
      <c r="M97" s="31"/>
      <c r="N97" s="223">
        <f>ROUND(N88*T97,2)</f>
        <v>0</v>
      </c>
      <c r="O97" s="204"/>
      <c r="P97" s="204"/>
      <c r="Q97" s="204"/>
      <c r="R97" s="32"/>
      <c r="S97" s="136"/>
      <c r="T97" s="73"/>
      <c r="U97" s="137" t="s">
        <v>43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149</v>
      </c>
      <c r="AZ97" s="138"/>
      <c r="BA97" s="138"/>
      <c r="BB97" s="138"/>
      <c r="BC97" s="138"/>
      <c r="BD97" s="138"/>
      <c r="BE97" s="140">
        <f t="shared" si="0"/>
        <v>0</v>
      </c>
      <c r="BF97" s="140">
        <f t="shared" si="1"/>
        <v>0</v>
      </c>
      <c r="BG97" s="140">
        <f t="shared" si="2"/>
        <v>0</v>
      </c>
      <c r="BH97" s="140">
        <f t="shared" si="3"/>
        <v>0</v>
      </c>
      <c r="BI97" s="140">
        <f t="shared" si="4"/>
        <v>0</v>
      </c>
      <c r="BJ97" s="139" t="s">
        <v>23</v>
      </c>
      <c r="BK97" s="138"/>
      <c r="BL97" s="138"/>
      <c r="BM97" s="138"/>
    </row>
    <row r="98" spans="2:65" s="1" customFormat="1" ht="18" customHeight="1">
      <c r="B98" s="30"/>
      <c r="C98" s="31"/>
      <c r="D98" s="222" t="s">
        <v>153</v>
      </c>
      <c r="E98" s="204"/>
      <c r="F98" s="204"/>
      <c r="G98" s="204"/>
      <c r="H98" s="204"/>
      <c r="I98" s="31"/>
      <c r="J98" s="31"/>
      <c r="K98" s="31"/>
      <c r="L98" s="31"/>
      <c r="M98" s="31"/>
      <c r="N98" s="223">
        <f>ROUND(N88*T98,2)</f>
        <v>0</v>
      </c>
      <c r="O98" s="204"/>
      <c r="P98" s="204"/>
      <c r="Q98" s="204"/>
      <c r="R98" s="32"/>
      <c r="S98" s="136"/>
      <c r="T98" s="73"/>
      <c r="U98" s="137" t="s">
        <v>43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149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23</v>
      </c>
      <c r="BK98" s="138"/>
      <c r="BL98" s="138"/>
      <c r="BM98" s="138"/>
    </row>
    <row r="99" spans="2:65" s="1" customFormat="1" ht="18" customHeight="1">
      <c r="B99" s="30"/>
      <c r="C99" s="31"/>
      <c r="D99" s="101" t="s">
        <v>154</v>
      </c>
      <c r="E99" s="31"/>
      <c r="F99" s="31"/>
      <c r="G99" s="31"/>
      <c r="H99" s="31"/>
      <c r="I99" s="31"/>
      <c r="J99" s="31"/>
      <c r="K99" s="31"/>
      <c r="L99" s="31"/>
      <c r="M99" s="31"/>
      <c r="N99" s="223">
        <f>ROUND(N88*T99,2)</f>
        <v>0</v>
      </c>
      <c r="O99" s="204"/>
      <c r="P99" s="204"/>
      <c r="Q99" s="204"/>
      <c r="R99" s="32"/>
      <c r="S99" s="136"/>
      <c r="T99" s="141"/>
      <c r="U99" s="142" t="s">
        <v>43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155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23</v>
      </c>
      <c r="BK99" s="138"/>
      <c r="BL99" s="138"/>
      <c r="BM99" s="138"/>
    </row>
    <row r="100" spans="2:21" s="1" customFormat="1" ht="13.5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  <c r="T100" s="123"/>
      <c r="U100" s="123"/>
    </row>
    <row r="101" spans="2:21" s="1" customFormat="1" ht="29.25" customHeight="1">
      <c r="B101" s="30"/>
      <c r="C101" s="112" t="s">
        <v>127</v>
      </c>
      <c r="D101" s="113"/>
      <c r="E101" s="113"/>
      <c r="F101" s="113"/>
      <c r="G101" s="113"/>
      <c r="H101" s="113"/>
      <c r="I101" s="113"/>
      <c r="J101" s="113"/>
      <c r="K101" s="113"/>
      <c r="L101" s="220">
        <f>ROUND(SUM(N88+N93),2)</f>
        <v>0</v>
      </c>
      <c r="M101" s="235"/>
      <c r="N101" s="235"/>
      <c r="O101" s="235"/>
      <c r="P101" s="235"/>
      <c r="Q101" s="235"/>
      <c r="R101" s="32"/>
      <c r="T101" s="123"/>
      <c r="U101" s="123"/>
    </row>
    <row r="102" spans="2:21" s="1" customFormat="1" ht="6.95" customHeight="1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  <c r="T102" s="123"/>
      <c r="U102" s="123"/>
    </row>
    <row r="106" spans="2:18" s="1" customFormat="1" ht="6.95" customHeight="1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</row>
    <row r="107" spans="2:18" s="1" customFormat="1" ht="36.95" customHeight="1">
      <c r="B107" s="30"/>
      <c r="C107" s="185" t="s">
        <v>156</v>
      </c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32"/>
    </row>
    <row r="108" spans="2:18" s="1" customFormat="1" ht="6.9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18" s="1" customFormat="1" ht="30" customHeight="1">
      <c r="B109" s="30"/>
      <c r="C109" s="25" t="s">
        <v>17</v>
      </c>
      <c r="D109" s="31"/>
      <c r="E109" s="31"/>
      <c r="F109" s="227" t="str">
        <f>F6</f>
        <v>AS Kostelec nad Orlicí</v>
      </c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31"/>
      <c r="R109" s="32"/>
    </row>
    <row r="110" spans="2:18" s="1" customFormat="1" ht="36.95" customHeight="1">
      <c r="B110" s="30"/>
      <c r="C110" s="64" t="s">
        <v>131</v>
      </c>
      <c r="D110" s="31"/>
      <c r="E110" s="31"/>
      <c r="F110" s="205" t="str">
        <f>F7</f>
        <v>IO01 - Areálové osvětlení</v>
      </c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31"/>
      <c r="R110" s="32"/>
    </row>
    <row r="111" spans="2:18" s="1" customFormat="1" ht="6.9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18" customHeight="1">
      <c r="B112" s="30"/>
      <c r="C112" s="25" t="s">
        <v>24</v>
      </c>
      <c r="D112" s="31"/>
      <c r="E112" s="31"/>
      <c r="F112" s="23" t="str">
        <f>F9</f>
        <v xml:space="preserve"> </v>
      </c>
      <c r="G112" s="31"/>
      <c r="H112" s="31"/>
      <c r="I112" s="31"/>
      <c r="J112" s="31"/>
      <c r="K112" s="25" t="s">
        <v>26</v>
      </c>
      <c r="L112" s="31"/>
      <c r="M112" s="233" t="str">
        <f>IF(O9="","",O9)</f>
        <v>5.1.2018</v>
      </c>
      <c r="N112" s="204"/>
      <c r="O112" s="204"/>
      <c r="P112" s="204"/>
      <c r="Q112" s="31"/>
      <c r="R112" s="32"/>
    </row>
    <row r="113" spans="2:18" s="1" customFormat="1" ht="6.9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15">
      <c r="B114" s="30"/>
      <c r="C114" s="25" t="s">
        <v>30</v>
      </c>
      <c r="D114" s="31"/>
      <c r="E114" s="31"/>
      <c r="F114" s="23" t="str">
        <f>E12</f>
        <v xml:space="preserve"> </v>
      </c>
      <c r="G114" s="31"/>
      <c r="H114" s="31"/>
      <c r="I114" s="31"/>
      <c r="J114" s="31"/>
      <c r="K114" s="25" t="s">
        <v>35</v>
      </c>
      <c r="L114" s="31"/>
      <c r="M114" s="190" t="str">
        <f>E18</f>
        <v xml:space="preserve"> </v>
      </c>
      <c r="N114" s="204"/>
      <c r="O114" s="204"/>
      <c r="P114" s="204"/>
      <c r="Q114" s="204"/>
      <c r="R114" s="32"/>
    </row>
    <row r="115" spans="2:18" s="1" customFormat="1" ht="14.45" customHeight="1">
      <c r="B115" s="30"/>
      <c r="C115" s="25" t="s">
        <v>33</v>
      </c>
      <c r="D115" s="31"/>
      <c r="E115" s="31"/>
      <c r="F115" s="23" t="str">
        <f>IF(E15="","",E15)</f>
        <v>Vyplň údaj</v>
      </c>
      <c r="G115" s="31"/>
      <c r="H115" s="31"/>
      <c r="I115" s="31"/>
      <c r="J115" s="31"/>
      <c r="K115" s="25" t="s">
        <v>37</v>
      </c>
      <c r="L115" s="31"/>
      <c r="M115" s="190" t="str">
        <f>E21</f>
        <v xml:space="preserve"> </v>
      </c>
      <c r="N115" s="204"/>
      <c r="O115" s="204"/>
      <c r="P115" s="204"/>
      <c r="Q115" s="204"/>
      <c r="R115" s="32"/>
    </row>
    <row r="116" spans="2:18" s="1" customFormat="1" ht="10.3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27" s="8" customFormat="1" ht="29.25" customHeight="1">
      <c r="B117" s="143"/>
      <c r="C117" s="144" t="s">
        <v>157</v>
      </c>
      <c r="D117" s="145" t="s">
        <v>158</v>
      </c>
      <c r="E117" s="145" t="s">
        <v>60</v>
      </c>
      <c r="F117" s="241" t="s">
        <v>159</v>
      </c>
      <c r="G117" s="242"/>
      <c r="H117" s="242"/>
      <c r="I117" s="242"/>
      <c r="J117" s="145" t="s">
        <v>160</v>
      </c>
      <c r="K117" s="145" t="s">
        <v>161</v>
      </c>
      <c r="L117" s="243" t="s">
        <v>162</v>
      </c>
      <c r="M117" s="242"/>
      <c r="N117" s="241" t="s">
        <v>136</v>
      </c>
      <c r="O117" s="242"/>
      <c r="P117" s="242"/>
      <c r="Q117" s="244"/>
      <c r="R117" s="146"/>
      <c r="T117" s="76" t="s">
        <v>163</v>
      </c>
      <c r="U117" s="77" t="s">
        <v>42</v>
      </c>
      <c r="V117" s="77" t="s">
        <v>164</v>
      </c>
      <c r="W117" s="77" t="s">
        <v>165</v>
      </c>
      <c r="X117" s="77" t="s">
        <v>166</v>
      </c>
      <c r="Y117" s="77" t="s">
        <v>167</v>
      </c>
      <c r="Z117" s="77" t="s">
        <v>168</v>
      </c>
      <c r="AA117" s="78" t="s">
        <v>169</v>
      </c>
    </row>
    <row r="118" spans="2:63" s="1" customFormat="1" ht="29.25" customHeight="1">
      <c r="B118" s="30"/>
      <c r="C118" s="80" t="s">
        <v>133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256">
        <f>BK118</f>
        <v>0</v>
      </c>
      <c r="O118" s="257"/>
      <c r="P118" s="257"/>
      <c r="Q118" s="257"/>
      <c r="R118" s="32"/>
      <c r="T118" s="79"/>
      <c r="U118" s="46"/>
      <c r="V118" s="46"/>
      <c r="W118" s="147">
        <f>W119+W124</f>
        <v>0</v>
      </c>
      <c r="X118" s="46"/>
      <c r="Y118" s="147">
        <f>Y119+Y124</f>
        <v>0</v>
      </c>
      <c r="Z118" s="46"/>
      <c r="AA118" s="148">
        <f>AA119+AA124</f>
        <v>0</v>
      </c>
      <c r="AT118" s="13" t="s">
        <v>77</v>
      </c>
      <c r="AU118" s="13" t="s">
        <v>138</v>
      </c>
      <c r="BK118" s="149">
        <f>BK119+BK124</f>
        <v>0</v>
      </c>
    </row>
    <row r="119" spans="2:63" s="9" customFormat="1" ht="37.35" customHeight="1">
      <c r="B119" s="150"/>
      <c r="C119" s="151"/>
      <c r="D119" s="152" t="s">
        <v>829</v>
      </c>
      <c r="E119" s="152"/>
      <c r="F119" s="152"/>
      <c r="G119" s="152"/>
      <c r="H119" s="152"/>
      <c r="I119" s="152"/>
      <c r="J119" s="152"/>
      <c r="K119" s="152"/>
      <c r="L119" s="152"/>
      <c r="M119" s="152"/>
      <c r="N119" s="239">
        <f>BK119</f>
        <v>0</v>
      </c>
      <c r="O119" s="236"/>
      <c r="P119" s="236"/>
      <c r="Q119" s="236"/>
      <c r="R119" s="153"/>
      <c r="T119" s="154"/>
      <c r="U119" s="151"/>
      <c r="V119" s="151"/>
      <c r="W119" s="155">
        <f>W120</f>
        <v>0</v>
      </c>
      <c r="X119" s="151"/>
      <c r="Y119" s="155">
        <f>Y120</f>
        <v>0</v>
      </c>
      <c r="Z119" s="151"/>
      <c r="AA119" s="156">
        <f>AA120</f>
        <v>0</v>
      </c>
      <c r="AR119" s="157" t="s">
        <v>180</v>
      </c>
      <c r="AT119" s="158" t="s">
        <v>77</v>
      </c>
      <c r="AU119" s="158" t="s">
        <v>78</v>
      </c>
      <c r="AY119" s="157" t="s">
        <v>170</v>
      </c>
      <c r="BK119" s="159">
        <f>BK120</f>
        <v>0</v>
      </c>
    </row>
    <row r="120" spans="2:63" s="9" customFormat="1" ht="19.9" customHeight="1">
      <c r="B120" s="150"/>
      <c r="C120" s="151"/>
      <c r="D120" s="160" t="s">
        <v>830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49">
        <f>BK120</f>
        <v>0</v>
      </c>
      <c r="O120" s="250"/>
      <c r="P120" s="250"/>
      <c r="Q120" s="250"/>
      <c r="R120" s="153"/>
      <c r="T120" s="154"/>
      <c r="U120" s="151"/>
      <c r="V120" s="151"/>
      <c r="W120" s="155">
        <f>SUM(W121:W123)</f>
        <v>0</v>
      </c>
      <c r="X120" s="151"/>
      <c r="Y120" s="155">
        <f>SUM(Y121:Y123)</f>
        <v>0</v>
      </c>
      <c r="Z120" s="151"/>
      <c r="AA120" s="156">
        <f>SUM(AA121:AA123)</f>
        <v>0</v>
      </c>
      <c r="AR120" s="157" t="s">
        <v>180</v>
      </c>
      <c r="AT120" s="158" t="s">
        <v>77</v>
      </c>
      <c r="AU120" s="158" t="s">
        <v>23</v>
      </c>
      <c r="AY120" s="157" t="s">
        <v>170</v>
      </c>
      <c r="BK120" s="159">
        <f>SUM(BK121:BK123)</f>
        <v>0</v>
      </c>
    </row>
    <row r="121" spans="2:65" s="1" customFormat="1" ht="44.25" customHeight="1">
      <c r="B121" s="30"/>
      <c r="C121" s="161" t="s">
        <v>23</v>
      </c>
      <c r="D121" s="161" t="s">
        <v>171</v>
      </c>
      <c r="E121" s="162" t="s">
        <v>831</v>
      </c>
      <c r="F121" s="245" t="s">
        <v>832</v>
      </c>
      <c r="G121" s="246"/>
      <c r="H121" s="246"/>
      <c r="I121" s="246"/>
      <c r="J121" s="163" t="s">
        <v>211</v>
      </c>
      <c r="K121" s="164">
        <v>1</v>
      </c>
      <c r="L121" s="247">
        <v>0</v>
      </c>
      <c r="M121" s="246"/>
      <c r="N121" s="248">
        <f>ROUND(L121*K121,2)</f>
        <v>0</v>
      </c>
      <c r="O121" s="246"/>
      <c r="P121" s="246"/>
      <c r="Q121" s="246"/>
      <c r="R121" s="32"/>
      <c r="T121" s="165" t="s">
        <v>21</v>
      </c>
      <c r="U121" s="39" t="s">
        <v>43</v>
      </c>
      <c r="V121" s="31"/>
      <c r="W121" s="166">
        <f>V121*K121</f>
        <v>0</v>
      </c>
      <c r="X121" s="166">
        <v>0</v>
      </c>
      <c r="Y121" s="166">
        <f>X121*K121</f>
        <v>0</v>
      </c>
      <c r="Z121" s="166">
        <v>0</v>
      </c>
      <c r="AA121" s="167">
        <f>Z121*K121</f>
        <v>0</v>
      </c>
      <c r="AR121" s="13" t="s">
        <v>833</v>
      </c>
      <c r="AT121" s="13" t="s">
        <v>171</v>
      </c>
      <c r="AU121" s="13" t="s">
        <v>129</v>
      </c>
      <c r="AY121" s="13" t="s">
        <v>170</v>
      </c>
      <c r="BE121" s="105">
        <f>IF(U121="základní",N121,0)</f>
        <v>0</v>
      </c>
      <c r="BF121" s="105">
        <f>IF(U121="snížená",N121,0)</f>
        <v>0</v>
      </c>
      <c r="BG121" s="105">
        <f>IF(U121="zákl. přenesená",N121,0)</f>
        <v>0</v>
      </c>
      <c r="BH121" s="105">
        <f>IF(U121="sníž. přenesená",N121,0)</f>
        <v>0</v>
      </c>
      <c r="BI121" s="105">
        <f>IF(U121="nulová",N121,0)</f>
        <v>0</v>
      </c>
      <c r="BJ121" s="13" t="s">
        <v>23</v>
      </c>
      <c r="BK121" s="105">
        <f>ROUND(L121*K121,2)</f>
        <v>0</v>
      </c>
      <c r="BL121" s="13" t="s">
        <v>833</v>
      </c>
      <c r="BM121" s="13" t="s">
        <v>834</v>
      </c>
    </row>
    <row r="122" spans="2:65" s="1" customFormat="1" ht="31.5" customHeight="1">
      <c r="B122" s="30"/>
      <c r="C122" s="161" t="s">
        <v>129</v>
      </c>
      <c r="D122" s="161" t="s">
        <v>171</v>
      </c>
      <c r="E122" s="162" t="s">
        <v>835</v>
      </c>
      <c r="F122" s="245" t="s">
        <v>836</v>
      </c>
      <c r="G122" s="246"/>
      <c r="H122" s="246"/>
      <c r="I122" s="246"/>
      <c r="J122" s="163" t="s">
        <v>211</v>
      </c>
      <c r="K122" s="164">
        <v>1</v>
      </c>
      <c r="L122" s="247">
        <v>0</v>
      </c>
      <c r="M122" s="246"/>
      <c r="N122" s="248">
        <f>ROUND(L122*K122,2)</f>
        <v>0</v>
      </c>
      <c r="O122" s="246"/>
      <c r="P122" s="246"/>
      <c r="Q122" s="246"/>
      <c r="R122" s="32"/>
      <c r="T122" s="165" t="s">
        <v>21</v>
      </c>
      <c r="U122" s="39" t="s">
        <v>43</v>
      </c>
      <c r="V122" s="31"/>
      <c r="W122" s="166">
        <f>V122*K122</f>
        <v>0</v>
      </c>
      <c r="X122" s="166">
        <v>0</v>
      </c>
      <c r="Y122" s="166">
        <f>X122*K122</f>
        <v>0</v>
      </c>
      <c r="Z122" s="166">
        <v>0</v>
      </c>
      <c r="AA122" s="167">
        <f>Z122*K122</f>
        <v>0</v>
      </c>
      <c r="AR122" s="13" t="s">
        <v>833</v>
      </c>
      <c r="AT122" s="13" t="s">
        <v>171</v>
      </c>
      <c r="AU122" s="13" t="s">
        <v>129</v>
      </c>
      <c r="AY122" s="13" t="s">
        <v>170</v>
      </c>
      <c r="BE122" s="105">
        <f>IF(U122="základní",N122,0)</f>
        <v>0</v>
      </c>
      <c r="BF122" s="105">
        <f>IF(U122="snížená",N122,0)</f>
        <v>0</v>
      </c>
      <c r="BG122" s="105">
        <f>IF(U122="zákl. přenesená",N122,0)</f>
        <v>0</v>
      </c>
      <c r="BH122" s="105">
        <f>IF(U122="sníž. přenesená",N122,0)</f>
        <v>0</v>
      </c>
      <c r="BI122" s="105">
        <f>IF(U122="nulová",N122,0)</f>
        <v>0</v>
      </c>
      <c r="BJ122" s="13" t="s">
        <v>23</v>
      </c>
      <c r="BK122" s="105">
        <f>ROUND(L122*K122,2)</f>
        <v>0</v>
      </c>
      <c r="BL122" s="13" t="s">
        <v>833</v>
      </c>
      <c r="BM122" s="13" t="s">
        <v>837</v>
      </c>
    </row>
    <row r="123" spans="2:65" s="1" customFormat="1" ht="31.5" customHeight="1">
      <c r="B123" s="30"/>
      <c r="C123" s="161" t="s">
        <v>180</v>
      </c>
      <c r="D123" s="161" t="s">
        <v>171</v>
      </c>
      <c r="E123" s="162" t="s">
        <v>838</v>
      </c>
      <c r="F123" s="245" t="s">
        <v>839</v>
      </c>
      <c r="G123" s="246"/>
      <c r="H123" s="246"/>
      <c r="I123" s="246"/>
      <c r="J123" s="163" t="s">
        <v>211</v>
      </c>
      <c r="K123" s="164">
        <v>1</v>
      </c>
      <c r="L123" s="247">
        <v>0</v>
      </c>
      <c r="M123" s="246"/>
      <c r="N123" s="248">
        <f>ROUND(L123*K123,2)</f>
        <v>0</v>
      </c>
      <c r="O123" s="246"/>
      <c r="P123" s="246"/>
      <c r="Q123" s="246"/>
      <c r="R123" s="32"/>
      <c r="T123" s="165" t="s">
        <v>21</v>
      </c>
      <c r="U123" s="39" t="s">
        <v>43</v>
      </c>
      <c r="V123" s="31"/>
      <c r="W123" s="166">
        <f>V123*K123</f>
        <v>0</v>
      </c>
      <c r="X123" s="166">
        <v>0</v>
      </c>
      <c r="Y123" s="166">
        <f>X123*K123</f>
        <v>0</v>
      </c>
      <c r="Z123" s="166">
        <v>0</v>
      </c>
      <c r="AA123" s="167">
        <f>Z123*K123</f>
        <v>0</v>
      </c>
      <c r="AR123" s="13" t="s">
        <v>833</v>
      </c>
      <c r="AT123" s="13" t="s">
        <v>171</v>
      </c>
      <c r="AU123" s="13" t="s">
        <v>129</v>
      </c>
      <c r="AY123" s="13" t="s">
        <v>170</v>
      </c>
      <c r="BE123" s="105">
        <f>IF(U123="základní",N123,0)</f>
        <v>0</v>
      </c>
      <c r="BF123" s="105">
        <f>IF(U123="snížená",N123,0)</f>
        <v>0</v>
      </c>
      <c r="BG123" s="105">
        <f>IF(U123="zákl. přenesená",N123,0)</f>
        <v>0</v>
      </c>
      <c r="BH123" s="105">
        <f>IF(U123="sníž. přenesená",N123,0)</f>
        <v>0</v>
      </c>
      <c r="BI123" s="105">
        <f>IF(U123="nulová",N123,0)</f>
        <v>0</v>
      </c>
      <c r="BJ123" s="13" t="s">
        <v>23</v>
      </c>
      <c r="BK123" s="105">
        <f>ROUND(L123*K123,2)</f>
        <v>0</v>
      </c>
      <c r="BL123" s="13" t="s">
        <v>833</v>
      </c>
      <c r="BM123" s="13" t="s">
        <v>840</v>
      </c>
    </row>
    <row r="124" spans="2:63" s="1" customFormat="1" ht="49.9" customHeight="1">
      <c r="B124" s="30"/>
      <c r="C124" s="31"/>
      <c r="D124" s="152" t="s">
        <v>283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251">
        <f>BK124</f>
        <v>0</v>
      </c>
      <c r="O124" s="252"/>
      <c r="P124" s="252"/>
      <c r="Q124" s="252"/>
      <c r="R124" s="32"/>
      <c r="T124" s="73"/>
      <c r="U124" s="31"/>
      <c r="V124" s="31"/>
      <c r="W124" s="31"/>
      <c r="X124" s="31"/>
      <c r="Y124" s="31"/>
      <c r="Z124" s="31"/>
      <c r="AA124" s="74"/>
      <c r="AT124" s="13" t="s">
        <v>77</v>
      </c>
      <c r="AU124" s="13" t="s">
        <v>78</v>
      </c>
      <c r="AY124" s="13" t="s">
        <v>284</v>
      </c>
      <c r="BK124" s="105">
        <f>SUM(BK125:BK127)</f>
        <v>0</v>
      </c>
    </row>
    <row r="125" spans="2:63" s="1" customFormat="1" ht="22.35" customHeight="1">
      <c r="B125" s="30"/>
      <c r="C125" s="173" t="s">
        <v>21</v>
      </c>
      <c r="D125" s="173" t="s">
        <v>171</v>
      </c>
      <c r="E125" s="174" t="s">
        <v>21</v>
      </c>
      <c r="F125" s="253" t="s">
        <v>21</v>
      </c>
      <c r="G125" s="254"/>
      <c r="H125" s="254"/>
      <c r="I125" s="254"/>
      <c r="J125" s="175" t="s">
        <v>21</v>
      </c>
      <c r="K125" s="172"/>
      <c r="L125" s="247"/>
      <c r="M125" s="246"/>
      <c r="N125" s="248">
        <f>BK125</f>
        <v>0</v>
      </c>
      <c r="O125" s="246"/>
      <c r="P125" s="246"/>
      <c r="Q125" s="246"/>
      <c r="R125" s="32"/>
      <c r="T125" s="165" t="s">
        <v>21</v>
      </c>
      <c r="U125" s="176" t="s">
        <v>43</v>
      </c>
      <c r="V125" s="31"/>
      <c r="W125" s="31"/>
      <c r="X125" s="31"/>
      <c r="Y125" s="31"/>
      <c r="Z125" s="31"/>
      <c r="AA125" s="74"/>
      <c r="AT125" s="13" t="s">
        <v>284</v>
      </c>
      <c r="AU125" s="13" t="s">
        <v>23</v>
      </c>
      <c r="AY125" s="13" t="s">
        <v>284</v>
      </c>
      <c r="BE125" s="105">
        <f>IF(U125="základní",N125,0)</f>
        <v>0</v>
      </c>
      <c r="BF125" s="105">
        <f>IF(U125="snížená",N125,0)</f>
        <v>0</v>
      </c>
      <c r="BG125" s="105">
        <f>IF(U125="zákl. přenesená",N125,0)</f>
        <v>0</v>
      </c>
      <c r="BH125" s="105">
        <f>IF(U125="sníž. přenesená",N125,0)</f>
        <v>0</v>
      </c>
      <c r="BI125" s="105">
        <f>IF(U125="nulová",N125,0)</f>
        <v>0</v>
      </c>
      <c r="BJ125" s="13" t="s">
        <v>23</v>
      </c>
      <c r="BK125" s="105">
        <f>L125*K125</f>
        <v>0</v>
      </c>
    </row>
    <row r="126" spans="2:63" s="1" customFormat="1" ht="22.35" customHeight="1">
      <c r="B126" s="30"/>
      <c r="C126" s="173" t="s">
        <v>21</v>
      </c>
      <c r="D126" s="173" t="s">
        <v>171</v>
      </c>
      <c r="E126" s="174" t="s">
        <v>21</v>
      </c>
      <c r="F126" s="253" t="s">
        <v>21</v>
      </c>
      <c r="G126" s="254"/>
      <c r="H126" s="254"/>
      <c r="I126" s="254"/>
      <c r="J126" s="175" t="s">
        <v>21</v>
      </c>
      <c r="K126" s="172"/>
      <c r="L126" s="247"/>
      <c r="M126" s="246"/>
      <c r="N126" s="248">
        <f>BK126</f>
        <v>0</v>
      </c>
      <c r="O126" s="246"/>
      <c r="P126" s="246"/>
      <c r="Q126" s="246"/>
      <c r="R126" s="32"/>
      <c r="T126" s="165" t="s">
        <v>21</v>
      </c>
      <c r="U126" s="176" t="s">
        <v>43</v>
      </c>
      <c r="V126" s="31"/>
      <c r="W126" s="31"/>
      <c r="X126" s="31"/>
      <c r="Y126" s="31"/>
      <c r="Z126" s="31"/>
      <c r="AA126" s="74"/>
      <c r="AT126" s="13" t="s">
        <v>284</v>
      </c>
      <c r="AU126" s="13" t="s">
        <v>23</v>
      </c>
      <c r="AY126" s="13" t="s">
        <v>284</v>
      </c>
      <c r="BE126" s="105">
        <f>IF(U126="základní",N126,0)</f>
        <v>0</v>
      </c>
      <c r="BF126" s="105">
        <f>IF(U126="snížená",N126,0)</f>
        <v>0</v>
      </c>
      <c r="BG126" s="105">
        <f>IF(U126="zákl. přenesená",N126,0)</f>
        <v>0</v>
      </c>
      <c r="BH126" s="105">
        <f>IF(U126="sníž. přenesená",N126,0)</f>
        <v>0</v>
      </c>
      <c r="BI126" s="105">
        <f>IF(U126="nulová",N126,0)</f>
        <v>0</v>
      </c>
      <c r="BJ126" s="13" t="s">
        <v>23</v>
      </c>
      <c r="BK126" s="105">
        <f>L126*K126</f>
        <v>0</v>
      </c>
    </row>
    <row r="127" spans="2:63" s="1" customFormat="1" ht="22.35" customHeight="1">
      <c r="B127" s="30"/>
      <c r="C127" s="173" t="s">
        <v>21</v>
      </c>
      <c r="D127" s="173" t="s">
        <v>171</v>
      </c>
      <c r="E127" s="174" t="s">
        <v>21</v>
      </c>
      <c r="F127" s="253" t="s">
        <v>21</v>
      </c>
      <c r="G127" s="254"/>
      <c r="H127" s="254"/>
      <c r="I127" s="254"/>
      <c r="J127" s="175" t="s">
        <v>21</v>
      </c>
      <c r="K127" s="172"/>
      <c r="L127" s="247"/>
      <c r="M127" s="246"/>
      <c r="N127" s="248">
        <f>BK127</f>
        <v>0</v>
      </c>
      <c r="O127" s="246"/>
      <c r="P127" s="246"/>
      <c r="Q127" s="246"/>
      <c r="R127" s="32"/>
      <c r="T127" s="165" t="s">
        <v>21</v>
      </c>
      <c r="U127" s="176" t="s">
        <v>43</v>
      </c>
      <c r="V127" s="51"/>
      <c r="W127" s="51"/>
      <c r="X127" s="51"/>
      <c r="Y127" s="51"/>
      <c r="Z127" s="51"/>
      <c r="AA127" s="53"/>
      <c r="AT127" s="13" t="s">
        <v>284</v>
      </c>
      <c r="AU127" s="13" t="s">
        <v>23</v>
      </c>
      <c r="AY127" s="13" t="s">
        <v>284</v>
      </c>
      <c r="BE127" s="105">
        <f>IF(U127="základní",N127,0)</f>
        <v>0</v>
      </c>
      <c r="BF127" s="105">
        <f>IF(U127="snížená",N127,0)</f>
        <v>0</v>
      </c>
      <c r="BG127" s="105">
        <f>IF(U127="zákl. přenesená",N127,0)</f>
        <v>0</v>
      </c>
      <c r="BH127" s="105">
        <f>IF(U127="sníž. přenesená",N127,0)</f>
        <v>0</v>
      </c>
      <c r="BI127" s="105">
        <f>IF(U127="nulová",N127,0)</f>
        <v>0</v>
      </c>
      <c r="BJ127" s="13" t="s">
        <v>23</v>
      </c>
      <c r="BK127" s="105">
        <f>L127*K127</f>
        <v>0</v>
      </c>
    </row>
    <row r="128" spans="2:18" s="1" customFormat="1" ht="6.95" customHeight="1"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6"/>
    </row>
  </sheetData>
  <sheetProtection algorithmName="SHA-512" hashValue="UElGqxCnmUxM/xkTwt7mEQfC32NoVVo/kT6Jd9C1GDm1GYHLsJ9BuWuIFn0dY0x1CEI0udlsvRg71B+/nm5jIw==" saltValue="iUNilzpPK4sdEuD/tSY5bw==" spinCount="100000" sheet="1" objects="1" scenarios="1" formatColumns="0" formatRows="0" sort="0" autoFilter="0"/>
  <mergeCells count="87">
    <mergeCell ref="S2:AC2"/>
    <mergeCell ref="N118:Q118"/>
    <mergeCell ref="N119:Q119"/>
    <mergeCell ref="N120:Q120"/>
    <mergeCell ref="N124:Q124"/>
    <mergeCell ref="L101:Q101"/>
    <mergeCell ref="C107:Q107"/>
    <mergeCell ref="F109:P109"/>
    <mergeCell ref="F110:P110"/>
    <mergeCell ref="M112:P112"/>
    <mergeCell ref="D97:H97"/>
    <mergeCell ref="N97:Q97"/>
    <mergeCell ref="D98:H98"/>
    <mergeCell ref="N98:Q98"/>
    <mergeCell ref="N99:Q99"/>
    <mergeCell ref="D94:H94"/>
    <mergeCell ref="H1:K1"/>
    <mergeCell ref="F126:I126"/>
    <mergeCell ref="L126:M126"/>
    <mergeCell ref="N126:Q126"/>
    <mergeCell ref="F127:I127"/>
    <mergeCell ref="L127:M127"/>
    <mergeCell ref="N127:Q127"/>
    <mergeCell ref="F123:I123"/>
    <mergeCell ref="L123:M123"/>
    <mergeCell ref="N123:Q123"/>
    <mergeCell ref="F125:I125"/>
    <mergeCell ref="L125:M125"/>
    <mergeCell ref="N125:Q125"/>
    <mergeCell ref="F121:I121"/>
    <mergeCell ref="L121:M121"/>
    <mergeCell ref="N121:Q121"/>
    <mergeCell ref="F122:I122"/>
    <mergeCell ref="L122:M122"/>
    <mergeCell ref="N122:Q122"/>
    <mergeCell ref="M114:Q114"/>
    <mergeCell ref="M115:Q115"/>
    <mergeCell ref="F117:I117"/>
    <mergeCell ref="L117:M117"/>
    <mergeCell ref="N117:Q117"/>
    <mergeCell ref="N94:Q94"/>
    <mergeCell ref="D95:H95"/>
    <mergeCell ref="N95:Q95"/>
    <mergeCell ref="D96:H96"/>
    <mergeCell ref="N96:Q96"/>
    <mergeCell ref="N88:Q88"/>
    <mergeCell ref="N89:Q89"/>
    <mergeCell ref="N90:Q90"/>
    <mergeCell ref="N91:Q91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dataValidations count="2">
    <dataValidation type="list" allowBlank="1" showInputMessage="1" showErrorMessage="1" error="Povoleny jsou hodnoty K a M." sqref="D125:D128">
      <formula1>"K,M"</formula1>
    </dataValidation>
    <dataValidation type="list" allowBlank="1" showInputMessage="1" showErrorMessage="1" error="Povoleny jsou hodnoty základní, snížená, zákl. přenesená, sníž. přenesená, nulová." sqref="U125:U12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850</v>
      </c>
      <c r="G1" s="181"/>
      <c r="H1" s="255" t="s">
        <v>851</v>
      </c>
      <c r="I1" s="255"/>
      <c r="J1" s="255"/>
      <c r="K1" s="255"/>
      <c r="L1" s="181" t="s">
        <v>852</v>
      </c>
      <c r="M1" s="179"/>
      <c r="N1" s="179"/>
      <c r="O1" s="180" t="s">
        <v>128</v>
      </c>
      <c r="P1" s="179"/>
      <c r="Q1" s="179"/>
      <c r="R1" s="179"/>
      <c r="S1" s="181" t="s">
        <v>853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1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115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129</v>
      </c>
    </row>
    <row r="4" spans="2:46" ht="36.95" customHeight="1">
      <c r="B4" s="17"/>
      <c r="C4" s="185" t="s">
        <v>130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131</v>
      </c>
      <c r="E7" s="31"/>
      <c r="F7" s="191" t="s">
        <v>841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5.1.2018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133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122</v>
      </c>
      <c r="E28" s="31"/>
      <c r="F28" s="31"/>
      <c r="G28" s="31"/>
      <c r="H28" s="31"/>
      <c r="I28" s="31"/>
      <c r="J28" s="31"/>
      <c r="K28" s="31"/>
      <c r="L28" s="31"/>
      <c r="M28" s="194">
        <f>N93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ROUND((((SUM(BE93:BE100)+SUM(BE118:BE121))+SUM(BE123:BE125))),2)</f>
        <v>0</v>
      </c>
      <c r="I32" s="204"/>
      <c r="J32" s="204"/>
      <c r="K32" s="31"/>
      <c r="L32" s="31"/>
      <c r="M32" s="231">
        <f>ROUND(((ROUND((SUM(BE93:BE100)+SUM(BE118:BE121)),2)*F32)+SUM(BE123:BE125)*F32),2)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ROUND((((SUM(BF93:BF100)+SUM(BF118:BF121))+SUM(BF123:BF125))),2)</f>
        <v>0</v>
      </c>
      <c r="I33" s="204"/>
      <c r="J33" s="204"/>
      <c r="K33" s="31"/>
      <c r="L33" s="31"/>
      <c r="M33" s="231">
        <f>ROUND(((ROUND((SUM(BF93:BF100)+SUM(BF118:BF121)),2)*F33)+SUM(BF123:BF125)*F33),2)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ROUND((((SUM(BG93:BG100)+SUM(BG118:BG121))+SUM(BG123:BG125))),2)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ROUND((((SUM(BH93:BH100)+SUM(BH118:BH121))+SUM(BH123:BH125))),2)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ROUND((((SUM(BI93:BI100)+SUM(BI118:BI121))+SUM(BI123:BI125))),2)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134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131</v>
      </c>
      <c r="D79" s="31"/>
      <c r="E79" s="31"/>
      <c r="F79" s="205" t="str">
        <f>F7</f>
        <v>IO02 - Areálové ozvučení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5.1.2018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135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136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137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6">
        <f>N118</f>
        <v>0</v>
      </c>
      <c r="O88" s="204"/>
      <c r="P88" s="204"/>
      <c r="Q88" s="204"/>
      <c r="R88" s="32"/>
      <c r="T88" s="123"/>
      <c r="U88" s="123"/>
      <c r="AU88" s="13" t="s">
        <v>138</v>
      </c>
    </row>
    <row r="89" spans="2:21" s="6" customFormat="1" ht="24.95" customHeight="1">
      <c r="B89" s="125"/>
      <c r="C89" s="126"/>
      <c r="D89" s="127" t="s">
        <v>829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N119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830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4">
        <f>N120</f>
        <v>0</v>
      </c>
      <c r="O90" s="238"/>
      <c r="P90" s="238"/>
      <c r="Q90" s="238"/>
      <c r="R90" s="132"/>
      <c r="T90" s="133"/>
      <c r="U90" s="133"/>
    </row>
    <row r="91" spans="2:21" s="6" customFormat="1" ht="21.75" customHeight="1">
      <c r="B91" s="125"/>
      <c r="C91" s="126"/>
      <c r="D91" s="127" t="s">
        <v>146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39">
        <f>N122</f>
        <v>0</v>
      </c>
      <c r="O91" s="237"/>
      <c r="P91" s="237"/>
      <c r="Q91" s="237"/>
      <c r="R91" s="128"/>
      <c r="T91" s="129"/>
      <c r="U91" s="129"/>
    </row>
    <row r="92" spans="2:21" s="1" customFormat="1" ht="21.75" customHeight="1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  <c r="T92" s="123"/>
      <c r="U92" s="123"/>
    </row>
    <row r="93" spans="2:21" s="1" customFormat="1" ht="29.25" customHeight="1">
      <c r="B93" s="30"/>
      <c r="C93" s="124" t="s">
        <v>147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40">
        <f>ROUND(N94+N95+N96+N97+N98+N99,2)</f>
        <v>0</v>
      </c>
      <c r="O93" s="204"/>
      <c r="P93" s="204"/>
      <c r="Q93" s="204"/>
      <c r="R93" s="32"/>
      <c r="T93" s="134"/>
      <c r="U93" s="135" t="s">
        <v>42</v>
      </c>
    </row>
    <row r="94" spans="2:65" s="1" customFormat="1" ht="18" customHeight="1">
      <c r="B94" s="30"/>
      <c r="C94" s="31"/>
      <c r="D94" s="222" t="s">
        <v>148</v>
      </c>
      <c r="E94" s="204"/>
      <c r="F94" s="204"/>
      <c r="G94" s="204"/>
      <c r="H94" s="204"/>
      <c r="I94" s="31"/>
      <c r="J94" s="31"/>
      <c r="K94" s="31"/>
      <c r="L94" s="31"/>
      <c r="M94" s="31"/>
      <c r="N94" s="223">
        <f>ROUND(N88*T94,2)</f>
        <v>0</v>
      </c>
      <c r="O94" s="204"/>
      <c r="P94" s="204"/>
      <c r="Q94" s="204"/>
      <c r="R94" s="32"/>
      <c r="S94" s="136"/>
      <c r="T94" s="73"/>
      <c r="U94" s="137" t="s">
        <v>43</v>
      </c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9" t="s">
        <v>149</v>
      </c>
      <c r="AZ94" s="138"/>
      <c r="BA94" s="138"/>
      <c r="BB94" s="138"/>
      <c r="BC94" s="138"/>
      <c r="BD94" s="138"/>
      <c r="BE94" s="140">
        <f aca="true" t="shared" si="0" ref="BE94:BE99">IF(U94="základní",N94,0)</f>
        <v>0</v>
      </c>
      <c r="BF94" s="140">
        <f aca="true" t="shared" si="1" ref="BF94:BF99">IF(U94="snížená",N94,0)</f>
        <v>0</v>
      </c>
      <c r="BG94" s="140">
        <f aca="true" t="shared" si="2" ref="BG94:BG99">IF(U94="zákl. přenesená",N94,0)</f>
        <v>0</v>
      </c>
      <c r="BH94" s="140">
        <f aca="true" t="shared" si="3" ref="BH94:BH99">IF(U94="sníž. přenesená",N94,0)</f>
        <v>0</v>
      </c>
      <c r="BI94" s="140">
        <f aca="true" t="shared" si="4" ref="BI94:BI99">IF(U94="nulová",N94,0)</f>
        <v>0</v>
      </c>
      <c r="BJ94" s="139" t="s">
        <v>23</v>
      </c>
      <c r="BK94" s="138"/>
      <c r="BL94" s="138"/>
      <c r="BM94" s="138"/>
    </row>
    <row r="95" spans="2:65" s="1" customFormat="1" ht="18" customHeight="1">
      <c r="B95" s="30"/>
      <c r="C95" s="31"/>
      <c r="D95" s="222" t="s">
        <v>150</v>
      </c>
      <c r="E95" s="204"/>
      <c r="F95" s="204"/>
      <c r="G95" s="204"/>
      <c r="H95" s="204"/>
      <c r="I95" s="31"/>
      <c r="J95" s="31"/>
      <c r="K95" s="31"/>
      <c r="L95" s="31"/>
      <c r="M95" s="31"/>
      <c r="N95" s="223">
        <f>ROUND(N88*T95,2)</f>
        <v>0</v>
      </c>
      <c r="O95" s="204"/>
      <c r="P95" s="204"/>
      <c r="Q95" s="204"/>
      <c r="R95" s="32"/>
      <c r="S95" s="136"/>
      <c r="T95" s="73"/>
      <c r="U95" s="137" t="s">
        <v>43</v>
      </c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9" t="s">
        <v>149</v>
      </c>
      <c r="AZ95" s="138"/>
      <c r="BA95" s="138"/>
      <c r="BB95" s="138"/>
      <c r="BC95" s="138"/>
      <c r="BD95" s="138"/>
      <c r="BE95" s="140">
        <f t="shared" si="0"/>
        <v>0</v>
      </c>
      <c r="BF95" s="140">
        <f t="shared" si="1"/>
        <v>0</v>
      </c>
      <c r="BG95" s="140">
        <f t="shared" si="2"/>
        <v>0</v>
      </c>
      <c r="BH95" s="140">
        <f t="shared" si="3"/>
        <v>0</v>
      </c>
      <c r="BI95" s="140">
        <f t="shared" si="4"/>
        <v>0</v>
      </c>
      <c r="BJ95" s="139" t="s">
        <v>23</v>
      </c>
      <c r="BK95" s="138"/>
      <c r="BL95" s="138"/>
      <c r="BM95" s="138"/>
    </row>
    <row r="96" spans="2:65" s="1" customFormat="1" ht="18" customHeight="1">
      <c r="B96" s="30"/>
      <c r="C96" s="31"/>
      <c r="D96" s="222" t="s">
        <v>151</v>
      </c>
      <c r="E96" s="204"/>
      <c r="F96" s="204"/>
      <c r="G96" s="204"/>
      <c r="H96" s="204"/>
      <c r="I96" s="31"/>
      <c r="J96" s="31"/>
      <c r="K96" s="31"/>
      <c r="L96" s="31"/>
      <c r="M96" s="31"/>
      <c r="N96" s="223">
        <f>ROUND(N88*T96,2)</f>
        <v>0</v>
      </c>
      <c r="O96" s="204"/>
      <c r="P96" s="204"/>
      <c r="Q96" s="204"/>
      <c r="R96" s="32"/>
      <c r="S96" s="136"/>
      <c r="T96" s="73"/>
      <c r="U96" s="137" t="s">
        <v>43</v>
      </c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9" t="s">
        <v>149</v>
      </c>
      <c r="AZ96" s="138"/>
      <c r="BA96" s="138"/>
      <c r="BB96" s="138"/>
      <c r="BC96" s="138"/>
      <c r="BD96" s="138"/>
      <c r="BE96" s="140">
        <f t="shared" si="0"/>
        <v>0</v>
      </c>
      <c r="BF96" s="140">
        <f t="shared" si="1"/>
        <v>0</v>
      </c>
      <c r="BG96" s="140">
        <f t="shared" si="2"/>
        <v>0</v>
      </c>
      <c r="BH96" s="140">
        <f t="shared" si="3"/>
        <v>0</v>
      </c>
      <c r="BI96" s="140">
        <f t="shared" si="4"/>
        <v>0</v>
      </c>
      <c r="BJ96" s="139" t="s">
        <v>23</v>
      </c>
      <c r="BK96" s="138"/>
      <c r="BL96" s="138"/>
      <c r="BM96" s="138"/>
    </row>
    <row r="97" spans="2:65" s="1" customFormat="1" ht="18" customHeight="1">
      <c r="B97" s="30"/>
      <c r="C97" s="31"/>
      <c r="D97" s="222" t="s">
        <v>152</v>
      </c>
      <c r="E97" s="204"/>
      <c r="F97" s="204"/>
      <c r="G97" s="204"/>
      <c r="H97" s="204"/>
      <c r="I97" s="31"/>
      <c r="J97" s="31"/>
      <c r="K97" s="31"/>
      <c r="L97" s="31"/>
      <c r="M97" s="31"/>
      <c r="N97" s="223">
        <f>ROUND(N88*T97,2)</f>
        <v>0</v>
      </c>
      <c r="O97" s="204"/>
      <c r="P97" s="204"/>
      <c r="Q97" s="204"/>
      <c r="R97" s="32"/>
      <c r="S97" s="136"/>
      <c r="T97" s="73"/>
      <c r="U97" s="137" t="s">
        <v>43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149</v>
      </c>
      <c r="AZ97" s="138"/>
      <c r="BA97" s="138"/>
      <c r="BB97" s="138"/>
      <c r="BC97" s="138"/>
      <c r="BD97" s="138"/>
      <c r="BE97" s="140">
        <f t="shared" si="0"/>
        <v>0</v>
      </c>
      <c r="BF97" s="140">
        <f t="shared" si="1"/>
        <v>0</v>
      </c>
      <c r="BG97" s="140">
        <f t="shared" si="2"/>
        <v>0</v>
      </c>
      <c r="BH97" s="140">
        <f t="shared" si="3"/>
        <v>0</v>
      </c>
      <c r="BI97" s="140">
        <f t="shared" si="4"/>
        <v>0</v>
      </c>
      <c r="BJ97" s="139" t="s">
        <v>23</v>
      </c>
      <c r="BK97" s="138"/>
      <c r="BL97" s="138"/>
      <c r="BM97" s="138"/>
    </row>
    <row r="98" spans="2:65" s="1" customFormat="1" ht="18" customHeight="1">
      <c r="B98" s="30"/>
      <c r="C98" s="31"/>
      <c r="D98" s="222" t="s">
        <v>153</v>
      </c>
      <c r="E98" s="204"/>
      <c r="F98" s="204"/>
      <c r="G98" s="204"/>
      <c r="H98" s="204"/>
      <c r="I98" s="31"/>
      <c r="J98" s="31"/>
      <c r="K98" s="31"/>
      <c r="L98" s="31"/>
      <c r="M98" s="31"/>
      <c r="N98" s="223">
        <f>ROUND(N88*T98,2)</f>
        <v>0</v>
      </c>
      <c r="O98" s="204"/>
      <c r="P98" s="204"/>
      <c r="Q98" s="204"/>
      <c r="R98" s="32"/>
      <c r="S98" s="136"/>
      <c r="T98" s="73"/>
      <c r="U98" s="137" t="s">
        <v>43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149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23</v>
      </c>
      <c r="BK98" s="138"/>
      <c r="BL98" s="138"/>
      <c r="BM98" s="138"/>
    </row>
    <row r="99" spans="2:65" s="1" customFormat="1" ht="18" customHeight="1">
      <c r="B99" s="30"/>
      <c r="C99" s="31"/>
      <c r="D99" s="101" t="s">
        <v>154</v>
      </c>
      <c r="E99" s="31"/>
      <c r="F99" s="31"/>
      <c r="G99" s="31"/>
      <c r="H99" s="31"/>
      <c r="I99" s="31"/>
      <c r="J99" s="31"/>
      <c r="K99" s="31"/>
      <c r="L99" s="31"/>
      <c r="M99" s="31"/>
      <c r="N99" s="223">
        <f>ROUND(N88*T99,2)</f>
        <v>0</v>
      </c>
      <c r="O99" s="204"/>
      <c r="P99" s="204"/>
      <c r="Q99" s="204"/>
      <c r="R99" s="32"/>
      <c r="S99" s="136"/>
      <c r="T99" s="141"/>
      <c r="U99" s="142" t="s">
        <v>43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155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23</v>
      </c>
      <c r="BK99" s="138"/>
      <c r="BL99" s="138"/>
      <c r="BM99" s="138"/>
    </row>
    <row r="100" spans="2:21" s="1" customFormat="1" ht="13.5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  <c r="T100" s="123"/>
      <c r="U100" s="123"/>
    </row>
    <row r="101" spans="2:21" s="1" customFormat="1" ht="29.25" customHeight="1">
      <c r="B101" s="30"/>
      <c r="C101" s="112" t="s">
        <v>127</v>
      </c>
      <c r="D101" s="113"/>
      <c r="E101" s="113"/>
      <c r="F101" s="113"/>
      <c r="G101" s="113"/>
      <c r="H101" s="113"/>
      <c r="I101" s="113"/>
      <c r="J101" s="113"/>
      <c r="K101" s="113"/>
      <c r="L101" s="220">
        <f>ROUND(SUM(N88+N93),2)</f>
        <v>0</v>
      </c>
      <c r="M101" s="235"/>
      <c r="N101" s="235"/>
      <c r="O101" s="235"/>
      <c r="P101" s="235"/>
      <c r="Q101" s="235"/>
      <c r="R101" s="32"/>
      <c r="T101" s="123"/>
      <c r="U101" s="123"/>
    </row>
    <row r="102" spans="2:21" s="1" customFormat="1" ht="6.95" customHeight="1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  <c r="T102" s="123"/>
      <c r="U102" s="123"/>
    </row>
    <row r="106" spans="2:18" s="1" customFormat="1" ht="6.95" customHeight="1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</row>
    <row r="107" spans="2:18" s="1" customFormat="1" ht="36.95" customHeight="1">
      <c r="B107" s="30"/>
      <c r="C107" s="185" t="s">
        <v>156</v>
      </c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32"/>
    </row>
    <row r="108" spans="2:18" s="1" customFormat="1" ht="6.9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18" s="1" customFormat="1" ht="30" customHeight="1">
      <c r="B109" s="30"/>
      <c r="C109" s="25" t="s">
        <v>17</v>
      </c>
      <c r="D109" s="31"/>
      <c r="E109" s="31"/>
      <c r="F109" s="227" t="str">
        <f>F6</f>
        <v>AS Kostelec nad Orlicí</v>
      </c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31"/>
      <c r="R109" s="32"/>
    </row>
    <row r="110" spans="2:18" s="1" customFormat="1" ht="36.95" customHeight="1">
      <c r="B110" s="30"/>
      <c r="C110" s="64" t="s">
        <v>131</v>
      </c>
      <c r="D110" s="31"/>
      <c r="E110" s="31"/>
      <c r="F110" s="205" t="str">
        <f>F7</f>
        <v>IO02 - Areálové ozvučení</v>
      </c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31"/>
      <c r="R110" s="32"/>
    </row>
    <row r="111" spans="2:18" s="1" customFormat="1" ht="6.9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18" customHeight="1">
      <c r="B112" s="30"/>
      <c r="C112" s="25" t="s">
        <v>24</v>
      </c>
      <c r="D112" s="31"/>
      <c r="E112" s="31"/>
      <c r="F112" s="23" t="str">
        <f>F9</f>
        <v xml:space="preserve"> </v>
      </c>
      <c r="G112" s="31"/>
      <c r="H112" s="31"/>
      <c r="I112" s="31"/>
      <c r="J112" s="31"/>
      <c r="K112" s="25" t="s">
        <v>26</v>
      </c>
      <c r="L112" s="31"/>
      <c r="M112" s="233" t="str">
        <f>IF(O9="","",O9)</f>
        <v>5.1.2018</v>
      </c>
      <c r="N112" s="204"/>
      <c r="O112" s="204"/>
      <c r="P112" s="204"/>
      <c r="Q112" s="31"/>
      <c r="R112" s="32"/>
    </row>
    <row r="113" spans="2:18" s="1" customFormat="1" ht="6.9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15">
      <c r="B114" s="30"/>
      <c r="C114" s="25" t="s">
        <v>30</v>
      </c>
      <c r="D114" s="31"/>
      <c r="E114" s="31"/>
      <c r="F114" s="23" t="str">
        <f>E12</f>
        <v xml:space="preserve"> </v>
      </c>
      <c r="G114" s="31"/>
      <c r="H114" s="31"/>
      <c r="I114" s="31"/>
      <c r="J114" s="31"/>
      <c r="K114" s="25" t="s">
        <v>35</v>
      </c>
      <c r="L114" s="31"/>
      <c r="M114" s="190" t="str">
        <f>E18</f>
        <v xml:space="preserve"> </v>
      </c>
      <c r="N114" s="204"/>
      <c r="O114" s="204"/>
      <c r="P114" s="204"/>
      <c r="Q114" s="204"/>
      <c r="R114" s="32"/>
    </row>
    <row r="115" spans="2:18" s="1" customFormat="1" ht="14.45" customHeight="1">
      <c r="B115" s="30"/>
      <c r="C115" s="25" t="s">
        <v>33</v>
      </c>
      <c r="D115" s="31"/>
      <c r="E115" s="31"/>
      <c r="F115" s="23" t="str">
        <f>IF(E15="","",E15)</f>
        <v>Vyplň údaj</v>
      </c>
      <c r="G115" s="31"/>
      <c r="H115" s="31"/>
      <c r="I115" s="31"/>
      <c r="J115" s="31"/>
      <c r="K115" s="25" t="s">
        <v>37</v>
      </c>
      <c r="L115" s="31"/>
      <c r="M115" s="190" t="str">
        <f>E21</f>
        <v xml:space="preserve"> </v>
      </c>
      <c r="N115" s="204"/>
      <c r="O115" s="204"/>
      <c r="P115" s="204"/>
      <c r="Q115" s="204"/>
      <c r="R115" s="32"/>
    </row>
    <row r="116" spans="2:18" s="1" customFormat="1" ht="10.3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27" s="8" customFormat="1" ht="29.25" customHeight="1">
      <c r="B117" s="143"/>
      <c r="C117" s="144" t="s">
        <v>157</v>
      </c>
      <c r="D117" s="145" t="s">
        <v>158</v>
      </c>
      <c r="E117" s="145" t="s">
        <v>60</v>
      </c>
      <c r="F117" s="241" t="s">
        <v>159</v>
      </c>
      <c r="G117" s="242"/>
      <c r="H117" s="242"/>
      <c r="I117" s="242"/>
      <c r="J117" s="145" t="s">
        <v>160</v>
      </c>
      <c r="K117" s="145" t="s">
        <v>161</v>
      </c>
      <c r="L117" s="243" t="s">
        <v>162</v>
      </c>
      <c r="M117" s="242"/>
      <c r="N117" s="241" t="s">
        <v>136</v>
      </c>
      <c r="O117" s="242"/>
      <c r="P117" s="242"/>
      <c r="Q117" s="244"/>
      <c r="R117" s="146"/>
      <c r="T117" s="76" t="s">
        <v>163</v>
      </c>
      <c r="U117" s="77" t="s">
        <v>42</v>
      </c>
      <c r="V117" s="77" t="s">
        <v>164</v>
      </c>
      <c r="W117" s="77" t="s">
        <v>165</v>
      </c>
      <c r="X117" s="77" t="s">
        <v>166</v>
      </c>
      <c r="Y117" s="77" t="s">
        <v>167</v>
      </c>
      <c r="Z117" s="77" t="s">
        <v>168</v>
      </c>
      <c r="AA117" s="78" t="s">
        <v>169</v>
      </c>
    </row>
    <row r="118" spans="2:63" s="1" customFormat="1" ht="29.25" customHeight="1">
      <c r="B118" s="30"/>
      <c r="C118" s="80" t="s">
        <v>133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256">
        <f>BK118</f>
        <v>0</v>
      </c>
      <c r="O118" s="257"/>
      <c r="P118" s="257"/>
      <c r="Q118" s="257"/>
      <c r="R118" s="32"/>
      <c r="T118" s="79"/>
      <c r="U118" s="46"/>
      <c r="V118" s="46"/>
      <c r="W118" s="147">
        <f>W119+W122</f>
        <v>0</v>
      </c>
      <c r="X118" s="46"/>
      <c r="Y118" s="147">
        <f>Y119+Y122</f>
        <v>0</v>
      </c>
      <c r="Z118" s="46"/>
      <c r="AA118" s="148">
        <f>AA119+AA122</f>
        <v>0</v>
      </c>
      <c r="AT118" s="13" t="s">
        <v>77</v>
      </c>
      <c r="AU118" s="13" t="s">
        <v>138</v>
      </c>
      <c r="BK118" s="149">
        <f>BK119+BK122</f>
        <v>0</v>
      </c>
    </row>
    <row r="119" spans="2:63" s="9" customFormat="1" ht="37.35" customHeight="1">
      <c r="B119" s="150"/>
      <c r="C119" s="151"/>
      <c r="D119" s="152" t="s">
        <v>829</v>
      </c>
      <c r="E119" s="152"/>
      <c r="F119" s="152"/>
      <c r="G119" s="152"/>
      <c r="H119" s="152"/>
      <c r="I119" s="152"/>
      <c r="J119" s="152"/>
      <c r="K119" s="152"/>
      <c r="L119" s="152"/>
      <c r="M119" s="152"/>
      <c r="N119" s="239">
        <f>BK119</f>
        <v>0</v>
      </c>
      <c r="O119" s="236"/>
      <c r="P119" s="236"/>
      <c r="Q119" s="236"/>
      <c r="R119" s="153"/>
      <c r="T119" s="154"/>
      <c r="U119" s="151"/>
      <c r="V119" s="151"/>
      <c r="W119" s="155">
        <f>W120</f>
        <v>0</v>
      </c>
      <c r="X119" s="151"/>
      <c r="Y119" s="155">
        <f>Y120</f>
        <v>0</v>
      </c>
      <c r="Z119" s="151"/>
      <c r="AA119" s="156">
        <f>AA120</f>
        <v>0</v>
      </c>
      <c r="AR119" s="157" t="s">
        <v>180</v>
      </c>
      <c r="AT119" s="158" t="s">
        <v>77</v>
      </c>
      <c r="AU119" s="158" t="s">
        <v>78</v>
      </c>
      <c r="AY119" s="157" t="s">
        <v>170</v>
      </c>
      <c r="BK119" s="159">
        <f>BK120</f>
        <v>0</v>
      </c>
    </row>
    <row r="120" spans="2:63" s="9" customFormat="1" ht="19.9" customHeight="1">
      <c r="B120" s="150"/>
      <c r="C120" s="151"/>
      <c r="D120" s="160" t="s">
        <v>830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49">
        <f>BK120</f>
        <v>0</v>
      </c>
      <c r="O120" s="250"/>
      <c r="P120" s="250"/>
      <c r="Q120" s="250"/>
      <c r="R120" s="153"/>
      <c r="T120" s="154"/>
      <c r="U120" s="151"/>
      <c r="V120" s="151"/>
      <c r="W120" s="155">
        <f>W121</f>
        <v>0</v>
      </c>
      <c r="X120" s="151"/>
      <c r="Y120" s="155">
        <f>Y121</f>
        <v>0</v>
      </c>
      <c r="Z120" s="151"/>
      <c r="AA120" s="156">
        <f>AA121</f>
        <v>0</v>
      </c>
      <c r="AR120" s="157" t="s">
        <v>180</v>
      </c>
      <c r="AT120" s="158" t="s">
        <v>77</v>
      </c>
      <c r="AU120" s="158" t="s">
        <v>23</v>
      </c>
      <c r="AY120" s="157" t="s">
        <v>170</v>
      </c>
      <c r="BK120" s="159">
        <f>BK121</f>
        <v>0</v>
      </c>
    </row>
    <row r="121" spans="2:65" s="1" customFormat="1" ht="31.5" customHeight="1">
      <c r="B121" s="30"/>
      <c r="C121" s="161" t="s">
        <v>23</v>
      </c>
      <c r="D121" s="161" t="s">
        <v>171</v>
      </c>
      <c r="E121" s="162" t="s">
        <v>838</v>
      </c>
      <c r="F121" s="245" t="s">
        <v>842</v>
      </c>
      <c r="G121" s="246"/>
      <c r="H121" s="246"/>
      <c r="I121" s="246"/>
      <c r="J121" s="163" t="s">
        <v>211</v>
      </c>
      <c r="K121" s="164">
        <v>1</v>
      </c>
      <c r="L121" s="247">
        <v>0</v>
      </c>
      <c r="M121" s="246"/>
      <c r="N121" s="248">
        <f>ROUND(L121*K121,2)</f>
        <v>0</v>
      </c>
      <c r="O121" s="246"/>
      <c r="P121" s="246"/>
      <c r="Q121" s="246"/>
      <c r="R121" s="32"/>
      <c r="T121" s="165" t="s">
        <v>21</v>
      </c>
      <c r="U121" s="39" t="s">
        <v>43</v>
      </c>
      <c r="V121" s="31"/>
      <c r="W121" s="166">
        <f>V121*K121</f>
        <v>0</v>
      </c>
      <c r="X121" s="166">
        <v>0</v>
      </c>
      <c r="Y121" s="166">
        <f>X121*K121</f>
        <v>0</v>
      </c>
      <c r="Z121" s="166">
        <v>0</v>
      </c>
      <c r="AA121" s="167">
        <f>Z121*K121</f>
        <v>0</v>
      </c>
      <c r="AR121" s="13" t="s">
        <v>833</v>
      </c>
      <c r="AT121" s="13" t="s">
        <v>171</v>
      </c>
      <c r="AU121" s="13" t="s">
        <v>129</v>
      </c>
      <c r="AY121" s="13" t="s">
        <v>170</v>
      </c>
      <c r="BE121" s="105">
        <f>IF(U121="základní",N121,0)</f>
        <v>0</v>
      </c>
      <c r="BF121" s="105">
        <f>IF(U121="snížená",N121,0)</f>
        <v>0</v>
      </c>
      <c r="BG121" s="105">
        <f>IF(U121="zákl. přenesená",N121,0)</f>
        <v>0</v>
      </c>
      <c r="BH121" s="105">
        <f>IF(U121="sníž. přenesená",N121,0)</f>
        <v>0</v>
      </c>
      <c r="BI121" s="105">
        <f>IF(U121="nulová",N121,0)</f>
        <v>0</v>
      </c>
      <c r="BJ121" s="13" t="s">
        <v>23</v>
      </c>
      <c r="BK121" s="105">
        <f>ROUND(L121*K121,2)</f>
        <v>0</v>
      </c>
      <c r="BL121" s="13" t="s">
        <v>833</v>
      </c>
      <c r="BM121" s="13" t="s">
        <v>843</v>
      </c>
    </row>
    <row r="122" spans="2:63" s="1" customFormat="1" ht="49.9" customHeight="1">
      <c r="B122" s="30"/>
      <c r="C122" s="31"/>
      <c r="D122" s="152" t="s">
        <v>283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251">
        <f>BK122</f>
        <v>0</v>
      </c>
      <c r="O122" s="252"/>
      <c r="P122" s="252"/>
      <c r="Q122" s="252"/>
      <c r="R122" s="32"/>
      <c r="T122" s="73"/>
      <c r="U122" s="31"/>
      <c r="V122" s="31"/>
      <c r="W122" s="31"/>
      <c r="X122" s="31"/>
      <c r="Y122" s="31"/>
      <c r="Z122" s="31"/>
      <c r="AA122" s="74"/>
      <c r="AT122" s="13" t="s">
        <v>77</v>
      </c>
      <c r="AU122" s="13" t="s">
        <v>78</v>
      </c>
      <c r="AY122" s="13" t="s">
        <v>284</v>
      </c>
      <c r="BK122" s="105">
        <f>SUM(BK123:BK125)</f>
        <v>0</v>
      </c>
    </row>
    <row r="123" spans="2:63" s="1" customFormat="1" ht="22.35" customHeight="1">
      <c r="B123" s="30"/>
      <c r="C123" s="173" t="s">
        <v>21</v>
      </c>
      <c r="D123" s="173" t="s">
        <v>171</v>
      </c>
      <c r="E123" s="174" t="s">
        <v>21</v>
      </c>
      <c r="F123" s="253" t="s">
        <v>21</v>
      </c>
      <c r="G123" s="254"/>
      <c r="H123" s="254"/>
      <c r="I123" s="254"/>
      <c r="J123" s="175" t="s">
        <v>21</v>
      </c>
      <c r="K123" s="172"/>
      <c r="L123" s="247"/>
      <c r="M123" s="246"/>
      <c r="N123" s="248">
        <f>BK123</f>
        <v>0</v>
      </c>
      <c r="O123" s="246"/>
      <c r="P123" s="246"/>
      <c r="Q123" s="246"/>
      <c r="R123" s="32"/>
      <c r="T123" s="165" t="s">
        <v>21</v>
      </c>
      <c r="U123" s="176" t="s">
        <v>43</v>
      </c>
      <c r="V123" s="31"/>
      <c r="W123" s="31"/>
      <c r="X123" s="31"/>
      <c r="Y123" s="31"/>
      <c r="Z123" s="31"/>
      <c r="AA123" s="74"/>
      <c r="AT123" s="13" t="s">
        <v>284</v>
      </c>
      <c r="AU123" s="13" t="s">
        <v>23</v>
      </c>
      <c r="AY123" s="13" t="s">
        <v>284</v>
      </c>
      <c r="BE123" s="105">
        <f>IF(U123="základní",N123,0)</f>
        <v>0</v>
      </c>
      <c r="BF123" s="105">
        <f>IF(U123="snížená",N123,0)</f>
        <v>0</v>
      </c>
      <c r="BG123" s="105">
        <f>IF(U123="zákl. přenesená",N123,0)</f>
        <v>0</v>
      </c>
      <c r="BH123" s="105">
        <f>IF(U123="sníž. přenesená",N123,0)</f>
        <v>0</v>
      </c>
      <c r="BI123" s="105">
        <f>IF(U123="nulová",N123,0)</f>
        <v>0</v>
      </c>
      <c r="BJ123" s="13" t="s">
        <v>23</v>
      </c>
      <c r="BK123" s="105">
        <f>L123*K123</f>
        <v>0</v>
      </c>
    </row>
    <row r="124" spans="2:63" s="1" customFormat="1" ht="22.35" customHeight="1">
      <c r="B124" s="30"/>
      <c r="C124" s="173" t="s">
        <v>21</v>
      </c>
      <c r="D124" s="173" t="s">
        <v>171</v>
      </c>
      <c r="E124" s="174" t="s">
        <v>21</v>
      </c>
      <c r="F124" s="253" t="s">
        <v>21</v>
      </c>
      <c r="G124" s="254"/>
      <c r="H124" s="254"/>
      <c r="I124" s="254"/>
      <c r="J124" s="175" t="s">
        <v>21</v>
      </c>
      <c r="K124" s="172"/>
      <c r="L124" s="247"/>
      <c r="M124" s="246"/>
      <c r="N124" s="248">
        <f>BK124</f>
        <v>0</v>
      </c>
      <c r="O124" s="246"/>
      <c r="P124" s="246"/>
      <c r="Q124" s="246"/>
      <c r="R124" s="32"/>
      <c r="T124" s="165" t="s">
        <v>21</v>
      </c>
      <c r="U124" s="176" t="s">
        <v>43</v>
      </c>
      <c r="V124" s="31"/>
      <c r="W124" s="31"/>
      <c r="X124" s="31"/>
      <c r="Y124" s="31"/>
      <c r="Z124" s="31"/>
      <c r="AA124" s="74"/>
      <c r="AT124" s="13" t="s">
        <v>284</v>
      </c>
      <c r="AU124" s="13" t="s">
        <v>23</v>
      </c>
      <c r="AY124" s="13" t="s">
        <v>284</v>
      </c>
      <c r="BE124" s="105">
        <f>IF(U124="základní",N124,0)</f>
        <v>0</v>
      </c>
      <c r="BF124" s="105">
        <f>IF(U124="snížená",N124,0)</f>
        <v>0</v>
      </c>
      <c r="BG124" s="105">
        <f>IF(U124="zákl. přenesená",N124,0)</f>
        <v>0</v>
      </c>
      <c r="BH124" s="105">
        <f>IF(U124="sníž. přenesená",N124,0)</f>
        <v>0</v>
      </c>
      <c r="BI124" s="105">
        <f>IF(U124="nulová",N124,0)</f>
        <v>0</v>
      </c>
      <c r="BJ124" s="13" t="s">
        <v>23</v>
      </c>
      <c r="BK124" s="105">
        <f>L124*K124</f>
        <v>0</v>
      </c>
    </row>
    <row r="125" spans="2:63" s="1" customFormat="1" ht="22.35" customHeight="1">
      <c r="B125" s="30"/>
      <c r="C125" s="173" t="s">
        <v>21</v>
      </c>
      <c r="D125" s="173" t="s">
        <v>171</v>
      </c>
      <c r="E125" s="174" t="s">
        <v>21</v>
      </c>
      <c r="F125" s="253" t="s">
        <v>21</v>
      </c>
      <c r="G125" s="254"/>
      <c r="H125" s="254"/>
      <c r="I125" s="254"/>
      <c r="J125" s="175" t="s">
        <v>21</v>
      </c>
      <c r="K125" s="172"/>
      <c r="L125" s="247"/>
      <c r="M125" s="246"/>
      <c r="N125" s="248">
        <f>BK125</f>
        <v>0</v>
      </c>
      <c r="O125" s="246"/>
      <c r="P125" s="246"/>
      <c r="Q125" s="246"/>
      <c r="R125" s="32"/>
      <c r="T125" s="165" t="s">
        <v>21</v>
      </c>
      <c r="U125" s="176" t="s">
        <v>43</v>
      </c>
      <c r="V125" s="51"/>
      <c r="W125" s="51"/>
      <c r="X125" s="51"/>
      <c r="Y125" s="51"/>
      <c r="Z125" s="51"/>
      <c r="AA125" s="53"/>
      <c r="AT125" s="13" t="s">
        <v>284</v>
      </c>
      <c r="AU125" s="13" t="s">
        <v>23</v>
      </c>
      <c r="AY125" s="13" t="s">
        <v>284</v>
      </c>
      <c r="BE125" s="105">
        <f>IF(U125="základní",N125,0)</f>
        <v>0</v>
      </c>
      <c r="BF125" s="105">
        <f>IF(U125="snížená",N125,0)</f>
        <v>0</v>
      </c>
      <c r="BG125" s="105">
        <f>IF(U125="zákl. přenesená",N125,0)</f>
        <v>0</v>
      </c>
      <c r="BH125" s="105">
        <f>IF(U125="sníž. přenesená",N125,0)</f>
        <v>0</v>
      </c>
      <c r="BI125" s="105">
        <f>IF(U125="nulová",N125,0)</f>
        <v>0</v>
      </c>
      <c r="BJ125" s="13" t="s">
        <v>23</v>
      </c>
      <c r="BK125" s="105">
        <f>L125*K125</f>
        <v>0</v>
      </c>
    </row>
    <row r="126" spans="2:18" s="1" customFormat="1" ht="6.95" customHeight="1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6"/>
    </row>
  </sheetData>
  <sheetProtection algorithmName="SHA-512" hashValue="kDADLGnGiuznQYQCESfjAsYRoZ9aQfhooFM5F0Sd0diU0xkVm6Zzo8w5Oxiyf7gllno/8goqH/GXsJWNw1LKvg==" saltValue="OStJUh8FVRv1dPf3mFeRsg==" spinCount="100000" sheet="1" objects="1" scenarios="1" formatColumns="0" formatRows="0" sort="0" autoFilter="0"/>
  <mergeCells count="81">
    <mergeCell ref="S2:AC2"/>
    <mergeCell ref="N118:Q118"/>
    <mergeCell ref="N119:Q119"/>
    <mergeCell ref="N120:Q120"/>
    <mergeCell ref="N122:Q122"/>
    <mergeCell ref="N88:Q88"/>
    <mergeCell ref="N89:Q89"/>
    <mergeCell ref="N90:Q90"/>
    <mergeCell ref="N91:Q91"/>
    <mergeCell ref="N93:Q93"/>
    <mergeCell ref="F79:P79"/>
    <mergeCell ref="M81:P81"/>
    <mergeCell ref="M83:Q83"/>
    <mergeCell ref="M84:Q84"/>
    <mergeCell ref="C86:G86"/>
    <mergeCell ref="N86:Q86"/>
    <mergeCell ref="H1:K1"/>
    <mergeCell ref="F124:I124"/>
    <mergeCell ref="L124:M124"/>
    <mergeCell ref="N124:Q124"/>
    <mergeCell ref="F125:I125"/>
    <mergeCell ref="L125:M125"/>
    <mergeCell ref="N125:Q125"/>
    <mergeCell ref="F121:I121"/>
    <mergeCell ref="L121:M121"/>
    <mergeCell ref="N121:Q121"/>
    <mergeCell ref="F123:I123"/>
    <mergeCell ref="L123:M123"/>
    <mergeCell ref="N123:Q123"/>
    <mergeCell ref="M114:Q114"/>
    <mergeCell ref="M115:Q115"/>
    <mergeCell ref="F117:I117"/>
    <mergeCell ref="L117:M117"/>
    <mergeCell ref="N117:Q117"/>
    <mergeCell ref="L101:Q101"/>
    <mergeCell ref="C107:Q107"/>
    <mergeCell ref="F109:P109"/>
    <mergeCell ref="F110:P110"/>
    <mergeCell ref="M112:P112"/>
    <mergeCell ref="D97:H97"/>
    <mergeCell ref="N97:Q97"/>
    <mergeCell ref="D98:H98"/>
    <mergeCell ref="N98:Q98"/>
    <mergeCell ref="N99:Q99"/>
    <mergeCell ref="D94:H94"/>
    <mergeCell ref="N94:Q94"/>
    <mergeCell ref="D95:H95"/>
    <mergeCell ref="N95:Q95"/>
    <mergeCell ref="D96:H96"/>
    <mergeCell ref="N96:Q9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dataValidations count="2">
    <dataValidation type="list" allowBlank="1" showInputMessage="1" showErrorMessage="1" error="Povoleny jsou hodnoty K a M." sqref="D123:D126">
      <formula1>"K,M"</formula1>
    </dataValidation>
    <dataValidation type="list" allowBlank="1" showInputMessage="1" showErrorMessage="1" error="Povoleny jsou hodnoty základní, snížená, zákl. přenesená, sníž. přenesená, nulová." sqref="U123:U126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850</v>
      </c>
      <c r="G1" s="181"/>
      <c r="H1" s="255" t="s">
        <v>851</v>
      </c>
      <c r="I1" s="255"/>
      <c r="J1" s="255"/>
      <c r="K1" s="255"/>
      <c r="L1" s="181" t="s">
        <v>852</v>
      </c>
      <c r="M1" s="179"/>
      <c r="N1" s="179"/>
      <c r="O1" s="180" t="s">
        <v>128</v>
      </c>
      <c r="P1" s="179"/>
      <c r="Q1" s="179"/>
      <c r="R1" s="179"/>
      <c r="S1" s="181" t="s">
        <v>853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1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118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129</v>
      </c>
    </row>
    <row r="4" spans="2:46" ht="36.95" customHeight="1">
      <c r="B4" s="17"/>
      <c r="C4" s="185" t="s">
        <v>130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131</v>
      </c>
      <c r="E7" s="31"/>
      <c r="F7" s="191" t="s">
        <v>844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5.1.2018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133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122</v>
      </c>
      <c r="E28" s="31"/>
      <c r="F28" s="31"/>
      <c r="G28" s="31"/>
      <c r="H28" s="31"/>
      <c r="I28" s="31"/>
      <c r="J28" s="31"/>
      <c r="K28" s="31"/>
      <c r="L28" s="31"/>
      <c r="M28" s="194">
        <f>N93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ROUND((((SUM(BE93:BE100)+SUM(BE118:BE121))+SUM(BE123:BE125))),2)</f>
        <v>0</v>
      </c>
      <c r="I32" s="204"/>
      <c r="J32" s="204"/>
      <c r="K32" s="31"/>
      <c r="L32" s="31"/>
      <c r="M32" s="231">
        <f>ROUND(((ROUND((SUM(BE93:BE100)+SUM(BE118:BE121)),2)*F32)+SUM(BE123:BE125)*F32),2)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ROUND((((SUM(BF93:BF100)+SUM(BF118:BF121))+SUM(BF123:BF125))),2)</f>
        <v>0</v>
      </c>
      <c r="I33" s="204"/>
      <c r="J33" s="204"/>
      <c r="K33" s="31"/>
      <c r="L33" s="31"/>
      <c r="M33" s="231">
        <f>ROUND(((ROUND((SUM(BF93:BF100)+SUM(BF118:BF121)),2)*F33)+SUM(BF123:BF125)*F33),2)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ROUND((((SUM(BG93:BG100)+SUM(BG118:BG121))+SUM(BG123:BG125))),2)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ROUND((((SUM(BH93:BH100)+SUM(BH118:BH121))+SUM(BH123:BH125))),2)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ROUND((((SUM(BI93:BI100)+SUM(BI118:BI121))+SUM(BI123:BI125))),2)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134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131</v>
      </c>
      <c r="D79" s="31"/>
      <c r="E79" s="31"/>
      <c r="F79" s="205" t="str">
        <f>F7</f>
        <v>IO03 - Areálové odvodnění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5.1.2018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135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136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137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6">
        <f>N118</f>
        <v>0</v>
      </c>
      <c r="O88" s="204"/>
      <c r="P88" s="204"/>
      <c r="Q88" s="204"/>
      <c r="R88" s="32"/>
      <c r="T88" s="123"/>
      <c r="U88" s="123"/>
      <c r="AU88" s="13" t="s">
        <v>138</v>
      </c>
    </row>
    <row r="89" spans="2:21" s="6" customFormat="1" ht="24.95" customHeight="1">
      <c r="B89" s="125"/>
      <c r="C89" s="126"/>
      <c r="D89" s="127" t="s">
        <v>144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N119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287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4">
        <f>N120</f>
        <v>0</v>
      </c>
      <c r="O90" s="238"/>
      <c r="P90" s="238"/>
      <c r="Q90" s="238"/>
      <c r="R90" s="132"/>
      <c r="T90" s="133"/>
      <c r="U90" s="133"/>
    </row>
    <row r="91" spans="2:21" s="6" customFormat="1" ht="21.75" customHeight="1">
      <c r="B91" s="125"/>
      <c r="C91" s="126"/>
      <c r="D91" s="127" t="s">
        <v>146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39">
        <f>N122</f>
        <v>0</v>
      </c>
      <c r="O91" s="237"/>
      <c r="P91" s="237"/>
      <c r="Q91" s="237"/>
      <c r="R91" s="128"/>
      <c r="T91" s="129"/>
      <c r="U91" s="129"/>
    </row>
    <row r="92" spans="2:21" s="1" customFormat="1" ht="21.75" customHeight="1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  <c r="T92" s="123"/>
      <c r="U92" s="123"/>
    </row>
    <row r="93" spans="2:21" s="1" customFormat="1" ht="29.25" customHeight="1">
      <c r="B93" s="30"/>
      <c r="C93" s="124" t="s">
        <v>147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40">
        <f>ROUND(N94+N95+N96+N97+N98+N99,2)</f>
        <v>0</v>
      </c>
      <c r="O93" s="204"/>
      <c r="P93" s="204"/>
      <c r="Q93" s="204"/>
      <c r="R93" s="32"/>
      <c r="T93" s="134"/>
      <c r="U93" s="135" t="s">
        <v>42</v>
      </c>
    </row>
    <row r="94" spans="2:65" s="1" customFormat="1" ht="18" customHeight="1">
      <c r="B94" s="30"/>
      <c r="C94" s="31"/>
      <c r="D94" s="222" t="s">
        <v>148</v>
      </c>
      <c r="E94" s="204"/>
      <c r="F94" s="204"/>
      <c r="G94" s="204"/>
      <c r="H94" s="204"/>
      <c r="I94" s="31"/>
      <c r="J94" s="31"/>
      <c r="K94" s="31"/>
      <c r="L94" s="31"/>
      <c r="M94" s="31"/>
      <c r="N94" s="223">
        <f>ROUND(N88*T94,2)</f>
        <v>0</v>
      </c>
      <c r="O94" s="204"/>
      <c r="P94" s="204"/>
      <c r="Q94" s="204"/>
      <c r="R94" s="32"/>
      <c r="S94" s="136"/>
      <c r="T94" s="73"/>
      <c r="U94" s="137" t="s">
        <v>43</v>
      </c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9" t="s">
        <v>149</v>
      </c>
      <c r="AZ94" s="138"/>
      <c r="BA94" s="138"/>
      <c r="BB94" s="138"/>
      <c r="BC94" s="138"/>
      <c r="BD94" s="138"/>
      <c r="BE94" s="140">
        <f aca="true" t="shared" si="0" ref="BE94:BE99">IF(U94="základní",N94,0)</f>
        <v>0</v>
      </c>
      <c r="BF94" s="140">
        <f aca="true" t="shared" si="1" ref="BF94:BF99">IF(U94="snížená",N94,0)</f>
        <v>0</v>
      </c>
      <c r="BG94" s="140">
        <f aca="true" t="shared" si="2" ref="BG94:BG99">IF(U94="zákl. přenesená",N94,0)</f>
        <v>0</v>
      </c>
      <c r="BH94" s="140">
        <f aca="true" t="shared" si="3" ref="BH94:BH99">IF(U94="sníž. přenesená",N94,0)</f>
        <v>0</v>
      </c>
      <c r="BI94" s="140">
        <f aca="true" t="shared" si="4" ref="BI94:BI99">IF(U94="nulová",N94,0)</f>
        <v>0</v>
      </c>
      <c r="BJ94" s="139" t="s">
        <v>23</v>
      </c>
      <c r="BK94" s="138"/>
      <c r="BL94" s="138"/>
      <c r="BM94" s="138"/>
    </row>
    <row r="95" spans="2:65" s="1" customFormat="1" ht="18" customHeight="1">
      <c r="B95" s="30"/>
      <c r="C95" s="31"/>
      <c r="D95" s="222" t="s">
        <v>150</v>
      </c>
      <c r="E95" s="204"/>
      <c r="F95" s="204"/>
      <c r="G95" s="204"/>
      <c r="H95" s="204"/>
      <c r="I95" s="31"/>
      <c r="J95" s="31"/>
      <c r="K95" s="31"/>
      <c r="L95" s="31"/>
      <c r="M95" s="31"/>
      <c r="N95" s="223">
        <f>ROUND(N88*T95,2)</f>
        <v>0</v>
      </c>
      <c r="O95" s="204"/>
      <c r="P95" s="204"/>
      <c r="Q95" s="204"/>
      <c r="R95" s="32"/>
      <c r="S95" s="136"/>
      <c r="T95" s="73"/>
      <c r="U95" s="137" t="s">
        <v>43</v>
      </c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9" t="s">
        <v>149</v>
      </c>
      <c r="AZ95" s="138"/>
      <c r="BA95" s="138"/>
      <c r="BB95" s="138"/>
      <c r="BC95" s="138"/>
      <c r="BD95" s="138"/>
      <c r="BE95" s="140">
        <f t="shared" si="0"/>
        <v>0</v>
      </c>
      <c r="BF95" s="140">
        <f t="shared" si="1"/>
        <v>0</v>
      </c>
      <c r="BG95" s="140">
        <f t="shared" si="2"/>
        <v>0</v>
      </c>
      <c r="BH95" s="140">
        <f t="shared" si="3"/>
        <v>0</v>
      </c>
      <c r="BI95" s="140">
        <f t="shared" si="4"/>
        <v>0</v>
      </c>
      <c r="BJ95" s="139" t="s">
        <v>23</v>
      </c>
      <c r="BK95" s="138"/>
      <c r="BL95" s="138"/>
      <c r="BM95" s="138"/>
    </row>
    <row r="96" spans="2:65" s="1" customFormat="1" ht="18" customHeight="1">
      <c r="B96" s="30"/>
      <c r="C96" s="31"/>
      <c r="D96" s="222" t="s">
        <v>151</v>
      </c>
      <c r="E96" s="204"/>
      <c r="F96" s="204"/>
      <c r="G96" s="204"/>
      <c r="H96" s="204"/>
      <c r="I96" s="31"/>
      <c r="J96" s="31"/>
      <c r="K96" s="31"/>
      <c r="L96" s="31"/>
      <c r="M96" s="31"/>
      <c r="N96" s="223">
        <f>ROUND(N88*T96,2)</f>
        <v>0</v>
      </c>
      <c r="O96" s="204"/>
      <c r="P96" s="204"/>
      <c r="Q96" s="204"/>
      <c r="R96" s="32"/>
      <c r="S96" s="136"/>
      <c r="T96" s="73"/>
      <c r="U96" s="137" t="s">
        <v>43</v>
      </c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9" t="s">
        <v>149</v>
      </c>
      <c r="AZ96" s="138"/>
      <c r="BA96" s="138"/>
      <c r="BB96" s="138"/>
      <c r="BC96" s="138"/>
      <c r="BD96" s="138"/>
      <c r="BE96" s="140">
        <f t="shared" si="0"/>
        <v>0</v>
      </c>
      <c r="BF96" s="140">
        <f t="shared" si="1"/>
        <v>0</v>
      </c>
      <c r="BG96" s="140">
        <f t="shared" si="2"/>
        <v>0</v>
      </c>
      <c r="BH96" s="140">
        <f t="shared" si="3"/>
        <v>0</v>
      </c>
      <c r="BI96" s="140">
        <f t="shared" si="4"/>
        <v>0</v>
      </c>
      <c r="BJ96" s="139" t="s">
        <v>23</v>
      </c>
      <c r="BK96" s="138"/>
      <c r="BL96" s="138"/>
      <c r="BM96" s="138"/>
    </row>
    <row r="97" spans="2:65" s="1" customFormat="1" ht="18" customHeight="1">
      <c r="B97" s="30"/>
      <c r="C97" s="31"/>
      <c r="D97" s="222" t="s">
        <v>152</v>
      </c>
      <c r="E97" s="204"/>
      <c r="F97" s="204"/>
      <c r="G97" s="204"/>
      <c r="H97" s="204"/>
      <c r="I97" s="31"/>
      <c r="J97" s="31"/>
      <c r="K97" s="31"/>
      <c r="L97" s="31"/>
      <c r="M97" s="31"/>
      <c r="N97" s="223">
        <f>ROUND(N88*T97,2)</f>
        <v>0</v>
      </c>
      <c r="O97" s="204"/>
      <c r="P97" s="204"/>
      <c r="Q97" s="204"/>
      <c r="R97" s="32"/>
      <c r="S97" s="136"/>
      <c r="T97" s="73"/>
      <c r="U97" s="137" t="s">
        <v>43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149</v>
      </c>
      <c r="AZ97" s="138"/>
      <c r="BA97" s="138"/>
      <c r="BB97" s="138"/>
      <c r="BC97" s="138"/>
      <c r="BD97" s="138"/>
      <c r="BE97" s="140">
        <f t="shared" si="0"/>
        <v>0</v>
      </c>
      <c r="BF97" s="140">
        <f t="shared" si="1"/>
        <v>0</v>
      </c>
      <c r="BG97" s="140">
        <f t="shared" si="2"/>
        <v>0</v>
      </c>
      <c r="BH97" s="140">
        <f t="shared" si="3"/>
        <v>0</v>
      </c>
      <c r="BI97" s="140">
        <f t="shared" si="4"/>
        <v>0</v>
      </c>
      <c r="BJ97" s="139" t="s">
        <v>23</v>
      </c>
      <c r="BK97" s="138"/>
      <c r="BL97" s="138"/>
      <c r="BM97" s="138"/>
    </row>
    <row r="98" spans="2:65" s="1" customFormat="1" ht="18" customHeight="1">
      <c r="B98" s="30"/>
      <c r="C98" s="31"/>
      <c r="D98" s="222" t="s">
        <v>153</v>
      </c>
      <c r="E98" s="204"/>
      <c r="F98" s="204"/>
      <c r="G98" s="204"/>
      <c r="H98" s="204"/>
      <c r="I98" s="31"/>
      <c r="J98" s="31"/>
      <c r="K98" s="31"/>
      <c r="L98" s="31"/>
      <c r="M98" s="31"/>
      <c r="N98" s="223">
        <f>ROUND(N88*T98,2)</f>
        <v>0</v>
      </c>
      <c r="O98" s="204"/>
      <c r="P98" s="204"/>
      <c r="Q98" s="204"/>
      <c r="R98" s="32"/>
      <c r="S98" s="136"/>
      <c r="T98" s="73"/>
      <c r="U98" s="137" t="s">
        <v>43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149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23</v>
      </c>
      <c r="BK98" s="138"/>
      <c r="BL98" s="138"/>
      <c r="BM98" s="138"/>
    </row>
    <row r="99" spans="2:65" s="1" customFormat="1" ht="18" customHeight="1">
      <c r="B99" s="30"/>
      <c r="C99" s="31"/>
      <c r="D99" s="101" t="s">
        <v>154</v>
      </c>
      <c r="E99" s="31"/>
      <c r="F99" s="31"/>
      <c r="G99" s="31"/>
      <c r="H99" s="31"/>
      <c r="I99" s="31"/>
      <c r="J99" s="31"/>
      <c r="K99" s="31"/>
      <c r="L99" s="31"/>
      <c r="M99" s="31"/>
      <c r="N99" s="223">
        <f>ROUND(N88*T99,2)</f>
        <v>0</v>
      </c>
      <c r="O99" s="204"/>
      <c r="P99" s="204"/>
      <c r="Q99" s="204"/>
      <c r="R99" s="32"/>
      <c r="S99" s="136"/>
      <c r="T99" s="141"/>
      <c r="U99" s="142" t="s">
        <v>43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155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23</v>
      </c>
      <c r="BK99" s="138"/>
      <c r="BL99" s="138"/>
      <c r="BM99" s="138"/>
    </row>
    <row r="100" spans="2:21" s="1" customFormat="1" ht="13.5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  <c r="T100" s="123"/>
      <c r="U100" s="123"/>
    </row>
    <row r="101" spans="2:21" s="1" customFormat="1" ht="29.25" customHeight="1">
      <c r="B101" s="30"/>
      <c r="C101" s="112" t="s">
        <v>127</v>
      </c>
      <c r="D101" s="113"/>
      <c r="E101" s="113"/>
      <c r="F101" s="113"/>
      <c r="G101" s="113"/>
      <c r="H101" s="113"/>
      <c r="I101" s="113"/>
      <c r="J101" s="113"/>
      <c r="K101" s="113"/>
      <c r="L101" s="220">
        <f>ROUND(SUM(N88+N93),2)</f>
        <v>0</v>
      </c>
      <c r="M101" s="235"/>
      <c r="N101" s="235"/>
      <c r="O101" s="235"/>
      <c r="P101" s="235"/>
      <c r="Q101" s="235"/>
      <c r="R101" s="32"/>
      <c r="T101" s="123"/>
      <c r="U101" s="123"/>
    </row>
    <row r="102" spans="2:21" s="1" customFormat="1" ht="6.95" customHeight="1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  <c r="T102" s="123"/>
      <c r="U102" s="123"/>
    </row>
    <row r="106" spans="2:18" s="1" customFormat="1" ht="6.95" customHeight="1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</row>
    <row r="107" spans="2:18" s="1" customFormat="1" ht="36.95" customHeight="1">
      <c r="B107" s="30"/>
      <c r="C107" s="185" t="s">
        <v>156</v>
      </c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32"/>
    </row>
    <row r="108" spans="2:18" s="1" customFormat="1" ht="6.9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18" s="1" customFormat="1" ht="30" customHeight="1">
      <c r="B109" s="30"/>
      <c r="C109" s="25" t="s">
        <v>17</v>
      </c>
      <c r="D109" s="31"/>
      <c r="E109" s="31"/>
      <c r="F109" s="227" t="str">
        <f>F6</f>
        <v>AS Kostelec nad Orlicí</v>
      </c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31"/>
      <c r="R109" s="32"/>
    </row>
    <row r="110" spans="2:18" s="1" customFormat="1" ht="36.95" customHeight="1">
      <c r="B110" s="30"/>
      <c r="C110" s="64" t="s">
        <v>131</v>
      </c>
      <c r="D110" s="31"/>
      <c r="E110" s="31"/>
      <c r="F110" s="205" t="str">
        <f>F7</f>
        <v>IO03 - Areálové odvodnění</v>
      </c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31"/>
      <c r="R110" s="32"/>
    </row>
    <row r="111" spans="2:18" s="1" customFormat="1" ht="6.9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18" customHeight="1">
      <c r="B112" s="30"/>
      <c r="C112" s="25" t="s">
        <v>24</v>
      </c>
      <c r="D112" s="31"/>
      <c r="E112" s="31"/>
      <c r="F112" s="23" t="str">
        <f>F9</f>
        <v xml:space="preserve"> </v>
      </c>
      <c r="G112" s="31"/>
      <c r="H112" s="31"/>
      <c r="I112" s="31"/>
      <c r="J112" s="31"/>
      <c r="K112" s="25" t="s">
        <v>26</v>
      </c>
      <c r="L112" s="31"/>
      <c r="M112" s="233" t="str">
        <f>IF(O9="","",O9)</f>
        <v>5.1.2018</v>
      </c>
      <c r="N112" s="204"/>
      <c r="O112" s="204"/>
      <c r="P112" s="204"/>
      <c r="Q112" s="31"/>
      <c r="R112" s="32"/>
    </row>
    <row r="113" spans="2:18" s="1" customFormat="1" ht="6.9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15">
      <c r="B114" s="30"/>
      <c r="C114" s="25" t="s">
        <v>30</v>
      </c>
      <c r="D114" s="31"/>
      <c r="E114" s="31"/>
      <c r="F114" s="23" t="str">
        <f>E12</f>
        <v xml:space="preserve"> </v>
      </c>
      <c r="G114" s="31"/>
      <c r="H114" s="31"/>
      <c r="I114" s="31"/>
      <c r="J114" s="31"/>
      <c r="K114" s="25" t="s">
        <v>35</v>
      </c>
      <c r="L114" s="31"/>
      <c r="M114" s="190" t="str">
        <f>E18</f>
        <v xml:space="preserve"> </v>
      </c>
      <c r="N114" s="204"/>
      <c r="O114" s="204"/>
      <c r="P114" s="204"/>
      <c r="Q114" s="204"/>
      <c r="R114" s="32"/>
    </row>
    <row r="115" spans="2:18" s="1" customFormat="1" ht="14.45" customHeight="1">
      <c r="B115" s="30"/>
      <c r="C115" s="25" t="s">
        <v>33</v>
      </c>
      <c r="D115" s="31"/>
      <c r="E115" s="31"/>
      <c r="F115" s="23" t="str">
        <f>IF(E15="","",E15)</f>
        <v>Vyplň údaj</v>
      </c>
      <c r="G115" s="31"/>
      <c r="H115" s="31"/>
      <c r="I115" s="31"/>
      <c r="J115" s="31"/>
      <c r="K115" s="25" t="s">
        <v>37</v>
      </c>
      <c r="L115" s="31"/>
      <c r="M115" s="190" t="str">
        <f>E21</f>
        <v xml:space="preserve"> </v>
      </c>
      <c r="N115" s="204"/>
      <c r="O115" s="204"/>
      <c r="P115" s="204"/>
      <c r="Q115" s="204"/>
      <c r="R115" s="32"/>
    </row>
    <row r="116" spans="2:18" s="1" customFormat="1" ht="10.3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27" s="8" customFormat="1" ht="29.25" customHeight="1">
      <c r="B117" s="143"/>
      <c r="C117" s="144" t="s">
        <v>157</v>
      </c>
      <c r="D117" s="145" t="s">
        <v>158</v>
      </c>
      <c r="E117" s="145" t="s">
        <v>60</v>
      </c>
      <c r="F117" s="241" t="s">
        <v>159</v>
      </c>
      <c r="G117" s="242"/>
      <c r="H117" s="242"/>
      <c r="I117" s="242"/>
      <c r="J117" s="145" t="s">
        <v>160</v>
      </c>
      <c r="K117" s="145" t="s">
        <v>161</v>
      </c>
      <c r="L117" s="243" t="s">
        <v>162</v>
      </c>
      <c r="M117" s="242"/>
      <c r="N117" s="241" t="s">
        <v>136</v>
      </c>
      <c r="O117" s="242"/>
      <c r="P117" s="242"/>
      <c r="Q117" s="244"/>
      <c r="R117" s="146"/>
      <c r="T117" s="76" t="s">
        <v>163</v>
      </c>
      <c r="U117" s="77" t="s">
        <v>42</v>
      </c>
      <c r="V117" s="77" t="s">
        <v>164</v>
      </c>
      <c r="W117" s="77" t="s">
        <v>165</v>
      </c>
      <c r="X117" s="77" t="s">
        <v>166</v>
      </c>
      <c r="Y117" s="77" t="s">
        <v>167</v>
      </c>
      <c r="Z117" s="77" t="s">
        <v>168</v>
      </c>
      <c r="AA117" s="78" t="s">
        <v>169</v>
      </c>
    </row>
    <row r="118" spans="2:63" s="1" customFormat="1" ht="29.25" customHeight="1">
      <c r="B118" s="30"/>
      <c r="C118" s="80" t="s">
        <v>133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256">
        <f>BK118</f>
        <v>0</v>
      </c>
      <c r="O118" s="257"/>
      <c r="P118" s="257"/>
      <c r="Q118" s="257"/>
      <c r="R118" s="32"/>
      <c r="T118" s="79"/>
      <c r="U118" s="46"/>
      <c r="V118" s="46"/>
      <c r="W118" s="147">
        <f>W119+W122</f>
        <v>0</v>
      </c>
      <c r="X118" s="46"/>
      <c r="Y118" s="147">
        <f>Y119+Y122</f>
        <v>0</v>
      </c>
      <c r="Z118" s="46"/>
      <c r="AA118" s="148">
        <f>AA119+AA122</f>
        <v>0</v>
      </c>
      <c r="AT118" s="13" t="s">
        <v>77</v>
      </c>
      <c r="AU118" s="13" t="s">
        <v>138</v>
      </c>
      <c r="BK118" s="149">
        <f>BK119+BK122</f>
        <v>0</v>
      </c>
    </row>
    <row r="119" spans="2:63" s="9" customFormat="1" ht="37.35" customHeight="1">
      <c r="B119" s="150"/>
      <c r="C119" s="151"/>
      <c r="D119" s="152" t="s">
        <v>144</v>
      </c>
      <c r="E119" s="152"/>
      <c r="F119" s="152"/>
      <c r="G119" s="152"/>
      <c r="H119" s="152"/>
      <c r="I119" s="152"/>
      <c r="J119" s="152"/>
      <c r="K119" s="152"/>
      <c r="L119" s="152"/>
      <c r="M119" s="152"/>
      <c r="N119" s="239">
        <f>BK119</f>
        <v>0</v>
      </c>
      <c r="O119" s="236"/>
      <c r="P119" s="236"/>
      <c r="Q119" s="236"/>
      <c r="R119" s="153"/>
      <c r="T119" s="154"/>
      <c r="U119" s="151"/>
      <c r="V119" s="151"/>
      <c r="W119" s="155">
        <f>W120</f>
        <v>0</v>
      </c>
      <c r="X119" s="151"/>
      <c r="Y119" s="155">
        <f>Y120</f>
        <v>0</v>
      </c>
      <c r="Z119" s="151"/>
      <c r="AA119" s="156">
        <f>AA120</f>
        <v>0</v>
      </c>
      <c r="AR119" s="157" t="s">
        <v>129</v>
      </c>
      <c r="AT119" s="158" t="s">
        <v>77</v>
      </c>
      <c r="AU119" s="158" t="s">
        <v>78</v>
      </c>
      <c r="AY119" s="157" t="s">
        <v>170</v>
      </c>
      <c r="BK119" s="159">
        <f>BK120</f>
        <v>0</v>
      </c>
    </row>
    <row r="120" spans="2:63" s="9" customFormat="1" ht="19.9" customHeight="1">
      <c r="B120" s="150"/>
      <c r="C120" s="151"/>
      <c r="D120" s="160" t="s">
        <v>287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49">
        <f>BK120</f>
        <v>0</v>
      </c>
      <c r="O120" s="250"/>
      <c r="P120" s="250"/>
      <c r="Q120" s="250"/>
      <c r="R120" s="153"/>
      <c r="T120" s="154"/>
      <c r="U120" s="151"/>
      <c r="V120" s="151"/>
      <c r="W120" s="155">
        <f>W121</f>
        <v>0</v>
      </c>
      <c r="X120" s="151"/>
      <c r="Y120" s="155">
        <f>Y121</f>
        <v>0</v>
      </c>
      <c r="Z120" s="151"/>
      <c r="AA120" s="156">
        <f>AA121</f>
        <v>0</v>
      </c>
      <c r="AR120" s="157" t="s">
        <v>129</v>
      </c>
      <c r="AT120" s="158" t="s">
        <v>77</v>
      </c>
      <c r="AU120" s="158" t="s">
        <v>23</v>
      </c>
      <c r="AY120" s="157" t="s">
        <v>170</v>
      </c>
      <c r="BK120" s="159">
        <f>BK121</f>
        <v>0</v>
      </c>
    </row>
    <row r="121" spans="2:65" s="1" customFormat="1" ht="44.25" customHeight="1">
      <c r="B121" s="30"/>
      <c r="C121" s="161" t="s">
        <v>129</v>
      </c>
      <c r="D121" s="161" t="s">
        <v>171</v>
      </c>
      <c r="E121" s="162" t="s">
        <v>316</v>
      </c>
      <c r="F121" s="245" t="s">
        <v>845</v>
      </c>
      <c r="G121" s="246"/>
      <c r="H121" s="246"/>
      <c r="I121" s="246"/>
      <c r="J121" s="163" t="s">
        <v>211</v>
      </c>
      <c r="K121" s="164">
        <v>1</v>
      </c>
      <c r="L121" s="247">
        <v>0</v>
      </c>
      <c r="M121" s="246"/>
      <c r="N121" s="248">
        <f>ROUND(L121*K121,2)</f>
        <v>0</v>
      </c>
      <c r="O121" s="246"/>
      <c r="P121" s="246"/>
      <c r="Q121" s="246"/>
      <c r="R121" s="32"/>
      <c r="T121" s="165" t="s">
        <v>21</v>
      </c>
      <c r="U121" s="39" t="s">
        <v>43</v>
      </c>
      <c r="V121" s="31"/>
      <c r="W121" s="166">
        <f>V121*K121</f>
        <v>0</v>
      </c>
      <c r="X121" s="166">
        <v>0</v>
      </c>
      <c r="Y121" s="166">
        <f>X121*K121</f>
        <v>0</v>
      </c>
      <c r="Z121" s="166">
        <v>0</v>
      </c>
      <c r="AA121" s="167">
        <f>Z121*K121</f>
        <v>0</v>
      </c>
      <c r="AR121" s="13" t="s">
        <v>232</v>
      </c>
      <c r="AT121" s="13" t="s">
        <v>171</v>
      </c>
      <c r="AU121" s="13" t="s">
        <v>129</v>
      </c>
      <c r="AY121" s="13" t="s">
        <v>170</v>
      </c>
      <c r="BE121" s="105">
        <f>IF(U121="základní",N121,0)</f>
        <v>0</v>
      </c>
      <c r="BF121" s="105">
        <f>IF(U121="snížená",N121,0)</f>
        <v>0</v>
      </c>
      <c r="BG121" s="105">
        <f>IF(U121="zákl. přenesená",N121,0)</f>
        <v>0</v>
      </c>
      <c r="BH121" s="105">
        <f>IF(U121="sníž. přenesená",N121,0)</f>
        <v>0</v>
      </c>
      <c r="BI121" s="105">
        <f>IF(U121="nulová",N121,0)</f>
        <v>0</v>
      </c>
      <c r="BJ121" s="13" t="s">
        <v>23</v>
      </c>
      <c r="BK121" s="105">
        <f>ROUND(L121*K121,2)</f>
        <v>0</v>
      </c>
      <c r="BL121" s="13" t="s">
        <v>232</v>
      </c>
      <c r="BM121" s="13" t="s">
        <v>846</v>
      </c>
    </row>
    <row r="122" spans="2:63" s="1" customFormat="1" ht="49.9" customHeight="1">
      <c r="B122" s="30"/>
      <c r="C122" s="31"/>
      <c r="D122" s="152" t="s">
        <v>283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251">
        <f>BK122</f>
        <v>0</v>
      </c>
      <c r="O122" s="252"/>
      <c r="P122" s="252"/>
      <c r="Q122" s="252"/>
      <c r="R122" s="32"/>
      <c r="T122" s="73"/>
      <c r="U122" s="31"/>
      <c r="V122" s="31"/>
      <c r="W122" s="31"/>
      <c r="X122" s="31"/>
      <c r="Y122" s="31"/>
      <c r="Z122" s="31"/>
      <c r="AA122" s="74"/>
      <c r="AT122" s="13" t="s">
        <v>77</v>
      </c>
      <c r="AU122" s="13" t="s">
        <v>78</v>
      </c>
      <c r="AY122" s="13" t="s">
        <v>284</v>
      </c>
      <c r="BK122" s="105">
        <f>SUM(BK123:BK125)</f>
        <v>0</v>
      </c>
    </row>
    <row r="123" spans="2:63" s="1" customFormat="1" ht="22.35" customHeight="1">
      <c r="B123" s="30"/>
      <c r="C123" s="173" t="s">
        <v>21</v>
      </c>
      <c r="D123" s="173" t="s">
        <v>171</v>
      </c>
      <c r="E123" s="174" t="s">
        <v>21</v>
      </c>
      <c r="F123" s="253" t="s">
        <v>21</v>
      </c>
      <c r="G123" s="254"/>
      <c r="H123" s="254"/>
      <c r="I123" s="254"/>
      <c r="J123" s="175" t="s">
        <v>21</v>
      </c>
      <c r="K123" s="172"/>
      <c r="L123" s="247"/>
      <c r="M123" s="246"/>
      <c r="N123" s="248">
        <f>BK123</f>
        <v>0</v>
      </c>
      <c r="O123" s="246"/>
      <c r="P123" s="246"/>
      <c r="Q123" s="246"/>
      <c r="R123" s="32"/>
      <c r="T123" s="165" t="s">
        <v>21</v>
      </c>
      <c r="U123" s="176" t="s">
        <v>43</v>
      </c>
      <c r="V123" s="31"/>
      <c r="W123" s="31"/>
      <c r="X123" s="31"/>
      <c r="Y123" s="31"/>
      <c r="Z123" s="31"/>
      <c r="AA123" s="74"/>
      <c r="AT123" s="13" t="s">
        <v>284</v>
      </c>
      <c r="AU123" s="13" t="s">
        <v>23</v>
      </c>
      <c r="AY123" s="13" t="s">
        <v>284</v>
      </c>
      <c r="BE123" s="105">
        <f>IF(U123="základní",N123,0)</f>
        <v>0</v>
      </c>
      <c r="BF123" s="105">
        <f>IF(U123="snížená",N123,0)</f>
        <v>0</v>
      </c>
      <c r="BG123" s="105">
        <f>IF(U123="zákl. přenesená",N123,0)</f>
        <v>0</v>
      </c>
      <c r="BH123" s="105">
        <f>IF(U123="sníž. přenesená",N123,0)</f>
        <v>0</v>
      </c>
      <c r="BI123" s="105">
        <f>IF(U123="nulová",N123,0)</f>
        <v>0</v>
      </c>
      <c r="BJ123" s="13" t="s">
        <v>23</v>
      </c>
      <c r="BK123" s="105">
        <f>L123*K123</f>
        <v>0</v>
      </c>
    </row>
    <row r="124" spans="2:63" s="1" customFormat="1" ht="22.35" customHeight="1">
      <c r="B124" s="30"/>
      <c r="C124" s="173" t="s">
        <v>21</v>
      </c>
      <c r="D124" s="173" t="s">
        <v>171</v>
      </c>
      <c r="E124" s="174" t="s">
        <v>21</v>
      </c>
      <c r="F124" s="253" t="s">
        <v>21</v>
      </c>
      <c r="G124" s="254"/>
      <c r="H124" s="254"/>
      <c r="I124" s="254"/>
      <c r="J124" s="175" t="s">
        <v>21</v>
      </c>
      <c r="K124" s="172"/>
      <c r="L124" s="247"/>
      <c r="M124" s="246"/>
      <c r="N124" s="248">
        <f>BK124</f>
        <v>0</v>
      </c>
      <c r="O124" s="246"/>
      <c r="P124" s="246"/>
      <c r="Q124" s="246"/>
      <c r="R124" s="32"/>
      <c r="T124" s="165" t="s">
        <v>21</v>
      </c>
      <c r="U124" s="176" t="s">
        <v>43</v>
      </c>
      <c r="V124" s="31"/>
      <c r="W124" s="31"/>
      <c r="X124" s="31"/>
      <c r="Y124" s="31"/>
      <c r="Z124" s="31"/>
      <c r="AA124" s="74"/>
      <c r="AT124" s="13" t="s">
        <v>284</v>
      </c>
      <c r="AU124" s="13" t="s">
        <v>23</v>
      </c>
      <c r="AY124" s="13" t="s">
        <v>284</v>
      </c>
      <c r="BE124" s="105">
        <f>IF(U124="základní",N124,0)</f>
        <v>0</v>
      </c>
      <c r="BF124" s="105">
        <f>IF(U124="snížená",N124,0)</f>
        <v>0</v>
      </c>
      <c r="BG124" s="105">
        <f>IF(U124="zákl. přenesená",N124,0)</f>
        <v>0</v>
      </c>
      <c r="BH124" s="105">
        <f>IF(U124="sníž. přenesená",N124,0)</f>
        <v>0</v>
      </c>
      <c r="BI124" s="105">
        <f>IF(U124="nulová",N124,0)</f>
        <v>0</v>
      </c>
      <c r="BJ124" s="13" t="s">
        <v>23</v>
      </c>
      <c r="BK124" s="105">
        <f>L124*K124</f>
        <v>0</v>
      </c>
    </row>
    <row r="125" spans="2:63" s="1" customFormat="1" ht="22.35" customHeight="1">
      <c r="B125" s="30"/>
      <c r="C125" s="173" t="s">
        <v>21</v>
      </c>
      <c r="D125" s="173" t="s">
        <v>171</v>
      </c>
      <c r="E125" s="174" t="s">
        <v>21</v>
      </c>
      <c r="F125" s="253" t="s">
        <v>21</v>
      </c>
      <c r="G125" s="254"/>
      <c r="H125" s="254"/>
      <c r="I125" s="254"/>
      <c r="J125" s="175" t="s">
        <v>21</v>
      </c>
      <c r="K125" s="172"/>
      <c r="L125" s="247"/>
      <c r="M125" s="246"/>
      <c r="N125" s="248">
        <f>BK125</f>
        <v>0</v>
      </c>
      <c r="O125" s="246"/>
      <c r="P125" s="246"/>
      <c r="Q125" s="246"/>
      <c r="R125" s="32"/>
      <c r="T125" s="165" t="s">
        <v>21</v>
      </c>
      <c r="U125" s="176" t="s">
        <v>43</v>
      </c>
      <c r="V125" s="51"/>
      <c r="W125" s="51"/>
      <c r="X125" s="51"/>
      <c r="Y125" s="51"/>
      <c r="Z125" s="51"/>
      <c r="AA125" s="53"/>
      <c r="AT125" s="13" t="s">
        <v>284</v>
      </c>
      <c r="AU125" s="13" t="s">
        <v>23</v>
      </c>
      <c r="AY125" s="13" t="s">
        <v>284</v>
      </c>
      <c r="BE125" s="105">
        <f>IF(U125="základní",N125,0)</f>
        <v>0</v>
      </c>
      <c r="BF125" s="105">
        <f>IF(U125="snížená",N125,0)</f>
        <v>0</v>
      </c>
      <c r="BG125" s="105">
        <f>IF(U125="zákl. přenesená",N125,0)</f>
        <v>0</v>
      </c>
      <c r="BH125" s="105">
        <f>IF(U125="sníž. přenesená",N125,0)</f>
        <v>0</v>
      </c>
      <c r="BI125" s="105">
        <f>IF(U125="nulová",N125,0)</f>
        <v>0</v>
      </c>
      <c r="BJ125" s="13" t="s">
        <v>23</v>
      </c>
      <c r="BK125" s="105">
        <f>L125*K125</f>
        <v>0</v>
      </c>
    </row>
    <row r="126" spans="2:18" s="1" customFormat="1" ht="6.95" customHeight="1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6"/>
    </row>
  </sheetData>
  <sheetProtection algorithmName="SHA-512" hashValue="tju9ZM+i84gHwvjpw1TLahpqrmRIDEiZVCSxfOe45XAERBvTZ/mIbxEabBDgfTxgyimgi4EWTvhl54v4pQ4gxQ==" saltValue="reSsjWZbSGM0pqE/lY2Iyg==" spinCount="100000" sheet="1" objects="1" scenarios="1" formatColumns="0" formatRows="0" sort="0" autoFilter="0"/>
  <mergeCells count="81">
    <mergeCell ref="S2:AC2"/>
    <mergeCell ref="N118:Q118"/>
    <mergeCell ref="N119:Q119"/>
    <mergeCell ref="N120:Q120"/>
    <mergeCell ref="N122:Q122"/>
    <mergeCell ref="N88:Q88"/>
    <mergeCell ref="N89:Q89"/>
    <mergeCell ref="N90:Q90"/>
    <mergeCell ref="N91:Q91"/>
    <mergeCell ref="N93:Q93"/>
    <mergeCell ref="F79:P79"/>
    <mergeCell ref="M81:P81"/>
    <mergeCell ref="M83:Q83"/>
    <mergeCell ref="M84:Q84"/>
    <mergeCell ref="C86:G86"/>
    <mergeCell ref="N86:Q86"/>
    <mergeCell ref="H1:K1"/>
    <mergeCell ref="F124:I124"/>
    <mergeCell ref="L124:M124"/>
    <mergeCell ref="N124:Q124"/>
    <mergeCell ref="F125:I125"/>
    <mergeCell ref="L125:M125"/>
    <mergeCell ref="N125:Q125"/>
    <mergeCell ref="F121:I121"/>
    <mergeCell ref="L121:M121"/>
    <mergeCell ref="N121:Q121"/>
    <mergeCell ref="F123:I123"/>
    <mergeCell ref="L123:M123"/>
    <mergeCell ref="N123:Q123"/>
    <mergeCell ref="M114:Q114"/>
    <mergeCell ref="M115:Q115"/>
    <mergeCell ref="F117:I117"/>
    <mergeCell ref="L117:M117"/>
    <mergeCell ref="N117:Q117"/>
    <mergeCell ref="L101:Q101"/>
    <mergeCell ref="C107:Q107"/>
    <mergeCell ref="F109:P109"/>
    <mergeCell ref="F110:P110"/>
    <mergeCell ref="M112:P112"/>
    <mergeCell ref="D97:H97"/>
    <mergeCell ref="N97:Q97"/>
    <mergeCell ref="D98:H98"/>
    <mergeCell ref="N98:Q98"/>
    <mergeCell ref="N99:Q99"/>
    <mergeCell ref="D94:H94"/>
    <mergeCell ref="N94:Q94"/>
    <mergeCell ref="D95:H95"/>
    <mergeCell ref="N95:Q95"/>
    <mergeCell ref="D96:H96"/>
    <mergeCell ref="N96:Q9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dataValidations count="2">
    <dataValidation type="list" allowBlank="1" showInputMessage="1" showErrorMessage="1" error="Povoleny jsou hodnoty K a M." sqref="D123:D126">
      <formula1>"K,M"</formula1>
    </dataValidation>
    <dataValidation type="list" allowBlank="1" showInputMessage="1" showErrorMessage="1" error="Povoleny jsou hodnoty základní, snížená, zákl. přenesená, sníž. přenesená, nulová." sqref="U123:U126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850</v>
      </c>
      <c r="G1" s="181"/>
      <c r="H1" s="255" t="s">
        <v>851</v>
      </c>
      <c r="I1" s="255"/>
      <c r="J1" s="255"/>
      <c r="K1" s="255"/>
      <c r="L1" s="181" t="s">
        <v>852</v>
      </c>
      <c r="M1" s="179"/>
      <c r="N1" s="179"/>
      <c r="O1" s="180" t="s">
        <v>128</v>
      </c>
      <c r="P1" s="179"/>
      <c r="Q1" s="179"/>
      <c r="R1" s="179"/>
      <c r="S1" s="181" t="s">
        <v>853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1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85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129</v>
      </c>
    </row>
    <row r="4" spans="2:46" ht="36.95" customHeight="1">
      <c r="B4" s="17"/>
      <c r="C4" s="185" t="s">
        <v>130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131</v>
      </c>
      <c r="E7" s="31"/>
      <c r="F7" s="191" t="s">
        <v>132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5.1.2018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133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122</v>
      </c>
      <c r="E28" s="31"/>
      <c r="F28" s="31"/>
      <c r="G28" s="31"/>
      <c r="H28" s="31"/>
      <c r="I28" s="31"/>
      <c r="J28" s="31"/>
      <c r="K28" s="31"/>
      <c r="L28" s="31"/>
      <c r="M28" s="194">
        <f>N98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ROUND((((SUM(BE98:BE105)+SUM(BE123:BE157))+SUM(BE159:BE161))),2)</f>
        <v>0</v>
      </c>
      <c r="I32" s="204"/>
      <c r="J32" s="204"/>
      <c r="K32" s="31"/>
      <c r="L32" s="31"/>
      <c r="M32" s="231">
        <f>ROUND(((ROUND((SUM(BE98:BE105)+SUM(BE123:BE157)),2)*F32)+SUM(BE159:BE161)*F32),2)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ROUND((((SUM(BF98:BF105)+SUM(BF123:BF157))+SUM(BF159:BF161))),2)</f>
        <v>0</v>
      </c>
      <c r="I33" s="204"/>
      <c r="J33" s="204"/>
      <c r="K33" s="31"/>
      <c r="L33" s="31"/>
      <c r="M33" s="231">
        <f>ROUND(((ROUND((SUM(BF98:BF105)+SUM(BF123:BF157)),2)*F33)+SUM(BF159:BF161)*F33),2)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ROUND((((SUM(BG98:BG105)+SUM(BG123:BG157))+SUM(BG159:BG161))),2)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ROUND((((SUM(BH98:BH105)+SUM(BH123:BH157))+SUM(BH159:BH161))),2)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ROUND((((SUM(BI98:BI105)+SUM(BI123:BI157))+SUM(BI159:BI161))),2)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134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131</v>
      </c>
      <c r="D79" s="31"/>
      <c r="E79" s="31"/>
      <c r="F79" s="205" t="str">
        <f>F7</f>
        <v>SO01 - Atletický ovál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5.1.2018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135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136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137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6">
        <f>N123</f>
        <v>0</v>
      </c>
      <c r="O88" s="204"/>
      <c r="P88" s="204"/>
      <c r="Q88" s="204"/>
      <c r="R88" s="32"/>
      <c r="T88" s="123"/>
      <c r="U88" s="123"/>
      <c r="AU88" s="13" t="s">
        <v>138</v>
      </c>
    </row>
    <row r="89" spans="2:21" s="6" customFormat="1" ht="24.95" customHeight="1">
      <c r="B89" s="125"/>
      <c r="C89" s="126"/>
      <c r="D89" s="127" t="s">
        <v>139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N124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140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4">
        <f>N125</f>
        <v>0</v>
      </c>
      <c r="O90" s="238"/>
      <c r="P90" s="238"/>
      <c r="Q90" s="238"/>
      <c r="R90" s="132"/>
      <c r="T90" s="133"/>
      <c r="U90" s="133"/>
    </row>
    <row r="91" spans="2:21" s="7" customFormat="1" ht="19.9" customHeight="1">
      <c r="B91" s="130"/>
      <c r="C91" s="131"/>
      <c r="D91" s="101" t="s">
        <v>141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4">
        <f>N129</f>
        <v>0</v>
      </c>
      <c r="O91" s="238"/>
      <c r="P91" s="238"/>
      <c r="Q91" s="238"/>
      <c r="R91" s="132"/>
      <c r="T91" s="133"/>
      <c r="U91" s="133"/>
    </row>
    <row r="92" spans="2:21" s="7" customFormat="1" ht="19.9" customHeight="1">
      <c r="B92" s="130"/>
      <c r="C92" s="131"/>
      <c r="D92" s="101" t="s">
        <v>142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4">
        <f>N136</f>
        <v>0</v>
      </c>
      <c r="O92" s="238"/>
      <c r="P92" s="238"/>
      <c r="Q92" s="238"/>
      <c r="R92" s="132"/>
      <c r="T92" s="133"/>
      <c r="U92" s="133"/>
    </row>
    <row r="93" spans="2:21" s="7" customFormat="1" ht="19.9" customHeight="1">
      <c r="B93" s="130"/>
      <c r="C93" s="131"/>
      <c r="D93" s="101" t="s">
        <v>143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4">
        <f>N150</f>
        <v>0</v>
      </c>
      <c r="O93" s="238"/>
      <c r="P93" s="238"/>
      <c r="Q93" s="238"/>
      <c r="R93" s="132"/>
      <c r="T93" s="133"/>
      <c r="U93" s="133"/>
    </row>
    <row r="94" spans="2:21" s="6" customFormat="1" ht="24.95" customHeight="1">
      <c r="B94" s="125"/>
      <c r="C94" s="126"/>
      <c r="D94" s="127" t="s">
        <v>144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36">
        <f>N152</f>
        <v>0</v>
      </c>
      <c r="O94" s="237"/>
      <c r="P94" s="237"/>
      <c r="Q94" s="237"/>
      <c r="R94" s="128"/>
      <c r="T94" s="129"/>
      <c r="U94" s="129"/>
    </row>
    <row r="95" spans="2:21" s="7" customFormat="1" ht="19.9" customHeight="1">
      <c r="B95" s="130"/>
      <c r="C95" s="131"/>
      <c r="D95" s="101" t="s">
        <v>145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24">
        <f>N153</f>
        <v>0</v>
      </c>
      <c r="O95" s="238"/>
      <c r="P95" s="238"/>
      <c r="Q95" s="238"/>
      <c r="R95" s="132"/>
      <c r="T95" s="133"/>
      <c r="U95" s="133"/>
    </row>
    <row r="96" spans="2:21" s="6" customFormat="1" ht="21.75" customHeight="1">
      <c r="B96" s="125"/>
      <c r="C96" s="126"/>
      <c r="D96" s="127" t="s">
        <v>146</v>
      </c>
      <c r="E96" s="126"/>
      <c r="F96" s="126"/>
      <c r="G96" s="126"/>
      <c r="H96" s="126"/>
      <c r="I96" s="126"/>
      <c r="J96" s="126"/>
      <c r="K96" s="126"/>
      <c r="L96" s="126"/>
      <c r="M96" s="126"/>
      <c r="N96" s="239">
        <f>N158</f>
        <v>0</v>
      </c>
      <c r="O96" s="237"/>
      <c r="P96" s="237"/>
      <c r="Q96" s="237"/>
      <c r="R96" s="128"/>
      <c r="T96" s="129"/>
      <c r="U96" s="129"/>
    </row>
    <row r="97" spans="2:21" s="1" customFormat="1" ht="21.75" customHeight="1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2"/>
      <c r="T97" s="123"/>
      <c r="U97" s="123"/>
    </row>
    <row r="98" spans="2:21" s="1" customFormat="1" ht="29.25" customHeight="1">
      <c r="B98" s="30"/>
      <c r="C98" s="124" t="s">
        <v>147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240">
        <f>ROUND(N99+N100+N101+N102+N103+N104,2)</f>
        <v>0</v>
      </c>
      <c r="O98" s="204"/>
      <c r="P98" s="204"/>
      <c r="Q98" s="204"/>
      <c r="R98" s="32"/>
      <c r="T98" s="134"/>
      <c r="U98" s="135" t="s">
        <v>42</v>
      </c>
    </row>
    <row r="99" spans="2:65" s="1" customFormat="1" ht="18" customHeight="1">
      <c r="B99" s="30"/>
      <c r="C99" s="31"/>
      <c r="D99" s="222" t="s">
        <v>148</v>
      </c>
      <c r="E99" s="204"/>
      <c r="F99" s="204"/>
      <c r="G99" s="204"/>
      <c r="H99" s="204"/>
      <c r="I99" s="31"/>
      <c r="J99" s="31"/>
      <c r="K99" s="31"/>
      <c r="L99" s="31"/>
      <c r="M99" s="31"/>
      <c r="N99" s="223">
        <f>ROUND(N88*T99,2)</f>
        <v>0</v>
      </c>
      <c r="O99" s="204"/>
      <c r="P99" s="204"/>
      <c r="Q99" s="204"/>
      <c r="R99" s="32"/>
      <c r="S99" s="136"/>
      <c r="T99" s="73"/>
      <c r="U99" s="137" t="s">
        <v>43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149</v>
      </c>
      <c r="AZ99" s="138"/>
      <c r="BA99" s="138"/>
      <c r="BB99" s="138"/>
      <c r="BC99" s="138"/>
      <c r="BD99" s="138"/>
      <c r="BE99" s="140">
        <f aca="true" t="shared" si="0" ref="BE99:BE104">IF(U99="základní",N99,0)</f>
        <v>0</v>
      </c>
      <c r="BF99" s="140">
        <f aca="true" t="shared" si="1" ref="BF99:BF104">IF(U99="snížená",N99,0)</f>
        <v>0</v>
      </c>
      <c r="BG99" s="140">
        <f aca="true" t="shared" si="2" ref="BG99:BG104">IF(U99="zákl. přenesená",N99,0)</f>
        <v>0</v>
      </c>
      <c r="BH99" s="140">
        <f aca="true" t="shared" si="3" ref="BH99:BH104">IF(U99="sníž. přenesená",N99,0)</f>
        <v>0</v>
      </c>
      <c r="BI99" s="140">
        <f aca="true" t="shared" si="4" ref="BI99:BI104">IF(U99="nulová",N99,0)</f>
        <v>0</v>
      </c>
      <c r="BJ99" s="139" t="s">
        <v>23</v>
      </c>
      <c r="BK99" s="138"/>
      <c r="BL99" s="138"/>
      <c r="BM99" s="138"/>
    </row>
    <row r="100" spans="2:65" s="1" customFormat="1" ht="18" customHeight="1">
      <c r="B100" s="30"/>
      <c r="C100" s="31"/>
      <c r="D100" s="222" t="s">
        <v>150</v>
      </c>
      <c r="E100" s="204"/>
      <c r="F100" s="204"/>
      <c r="G100" s="204"/>
      <c r="H100" s="204"/>
      <c r="I100" s="31"/>
      <c r="J100" s="31"/>
      <c r="K100" s="31"/>
      <c r="L100" s="31"/>
      <c r="M100" s="31"/>
      <c r="N100" s="223">
        <f>ROUND(N88*T100,2)</f>
        <v>0</v>
      </c>
      <c r="O100" s="204"/>
      <c r="P100" s="204"/>
      <c r="Q100" s="204"/>
      <c r="R100" s="32"/>
      <c r="S100" s="136"/>
      <c r="T100" s="73"/>
      <c r="U100" s="137" t="s">
        <v>43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149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23</v>
      </c>
      <c r="BK100" s="138"/>
      <c r="BL100" s="138"/>
      <c r="BM100" s="138"/>
    </row>
    <row r="101" spans="2:65" s="1" customFormat="1" ht="18" customHeight="1">
      <c r="B101" s="30"/>
      <c r="C101" s="31"/>
      <c r="D101" s="222" t="s">
        <v>151</v>
      </c>
      <c r="E101" s="204"/>
      <c r="F101" s="204"/>
      <c r="G101" s="204"/>
      <c r="H101" s="204"/>
      <c r="I101" s="31"/>
      <c r="J101" s="31"/>
      <c r="K101" s="31"/>
      <c r="L101" s="31"/>
      <c r="M101" s="31"/>
      <c r="N101" s="223">
        <f>ROUND(N88*T101,2)</f>
        <v>0</v>
      </c>
      <c r="O101" s="204"/>
      <c r="P101" s="204"/>
      <c r="Q101" s="204"/>
      <c r="R101" s="32"/>
      <c r="S101" s="136"/>
      <c r="T101" s="73"/>
      <c r="U101" s="137" t="s">
        <v>43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149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23</v>
      </c>
      <c r="BK101" s="138"/>
      <c r="BL101" s="138"/>
      <c r="BM101" s="138"/>
    </row>
    <row r="102" spans="2:65" s="1" customFormat="1" ht="18" customHeight="1">
      <c r="B102" s="30"/>
      <c r="C102" s="31"/>
      <c r="D102" s="222" t="s">
        <v>152</v>
      </c>
      <c r="E102" s="204"/>
      <c r="F102" s="204"/>
      <c r="G102" s="204"/>
      <c r="H102" s="204"/>
      <c r="I102" s="31"/>
      <c r="J102" s="31"/>
      <c r="K102" s="31"/>
      <c r="L102" s="31"/>
      <c r="M102" s="31"/>
      <c r="N102" s="223">
        <f>ROUND(N88*T102,2)</f>
        <v>0</v>
      </c>
      <c r="O102" s="204"/>
      <c r="P102" s="204"/>
      <c r="Q102" s="204"/>
      <c r="R102" s="32"/>
      <c r="S102" s="136"/>
      <c r="T102" s="73"/>
      <c r="U102" s="137" t="s">
        <v>43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149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23</v>
      </c>
      <c r="BK102" s="138"/>
      <c r="BL102" s="138"/>
      <c r="BM102" s="138"/>
    </row>
    <row r="103" spans="2:65" s="1" customFormat="1" ht="18" customHeight="1">
      <c r="B103" s="30"/>
      <c r="C103" s="31"/>
      <c r="D103" s="222" t="s">
        <v>153</v>
      </c>
      <c r="E103" s="204"/>
      <c r="F103" s="204"/>
      <c r="G103" s="204"/>
      <c r="H103" s="204"/>
      <c r="I103" s="31"/>
      <c r="J103" s="31"/>
      <c r="K103" s="31"/>
      <c r="L103" s="31"/>
      <c r="M103" s="31"/>
      <c r="N103" s="223">
        <f>ROUND(N88*T103,2)</f>
        <v>0</v>
      </c>
      <c r="O103" s="204"/>
      <c r="P103" s="204"/>
      <c r="Q103" s="204"/>
      <c r="R103" s="32"/>
      <c r="S103" s="136"/>
      <c r="T103" s="73"/>
      <c r="U103" s="137" t="s">
        <v>43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9" t="s">
        <v>149</v>
      </c>
      <c r="AZ103" s="138"/>
      <c r="BA103" s="138"/>
      <c r="BB103" s="138"/>
      <c r="BC103" s="138"/>
      <c r="BD103" s="138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23</v>
      </c>
      <c r="BK103" s="138"/>
      <c r="BL103" s="138"/>
      <c r="BM103" s="138"/>
    </row>
    <row r="104" spans="2:65" s="1" customFormat="1" ht="18" customHeight="1">
      <c r="B104" s="30"/>
      <c r="C104" s="31"/>
      <c r="D104" s="101" t="s">
        <v>154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223">
        <f>ROUND(N88*T104,2)</f>
        <v>0</v>
      </c>
      <c r="O104" s="204"/>
      <c r="P104" s="204"/>
      <c r="Q104" s="204"/>
      <c r="R104" s="32"/>
      <c r="S104" s="136"/>
      <c r="T104" s="141"/>
      <c r="U104" s="142" t="s">
        <v>43</v>
      </c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9" t="s">
        <v>155</v>
      </c>
      <c r="AZ104" s="138"/>
      <c r="BA104" s="138"/>
      <c r="BB104" s="138"/>
      <c r="BC104" s="138"/>
      <c r="BD104" s="138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23</v>
      </c>
      <c r="BK104" s="138"/>
      <c r="BL104" s="138"/>
      <c r="BM104" s="138"/>
    </row>
    <row r="105" spans="2:21" s="1" customFormat="1" ht="13.5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  <c r="T105" s="123"/>
      <c r="U105" s="123"/>
    </row>
    <row r="106" spans="2:21" s="1" customFormat="1" ht="29.25" customHeight="1">
      <c r="B106" s="30"/>
      <c r="C106" s="112" t="s">
        <v>127</v>
      </c>
      <c r="D106" s="113"/>
      <c r="E106" s="113"/>
      <c r="F106" s="113"/>
      <c r="G106" s="113"/>
      <c r="H106" s="113"/>
      <c r="I106" s="113"/>
      <c r="J106" s="113"/>
      <c r="K106" s="113"/>
      <c r="L106" s="220">
        <f>ROUND(SUM(N88+N98),2)</f>
        <v>0</v>
      </c>
      <c r="M106" s="235"/>
      <c r="N106" s="235"/>
      <c r="O106" s="235"/>
      <c r="P106" s="235"/>
      <c r="Q106" s="235"/>
      <c r="R106" s="32"/>
      <c r="T106" s="123"/>
      <c r="U106" s="123"/>
    </row>
    <row r="107" spans="2:21" s="1" customFormat="1" ht="6.95" customHeight="1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6"/>
      <c r="T107" s="123"/>
      <c r="U107" s="123"/>
    </row>
    <row r="111" spans="2:18" s="1" customFormat="1" ht="6.95" customHeight="1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9"/>
    </row>
    <row r="112" spans="2:18" s="1" customFormat="1" ht="36.95" customHeight="1">
      <c r="B112" s="30"/>
      <c r="C112" s="185" t="s">
        <v>156</v>
      </c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32"/>
    </row>
    <row r="113" spans="2:18" s="1" customFormat="1" ht="6.9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30" customHeight="1">
      <c r="B114" s="30"/>
      <c r="C114" s="25" t="s">
        <v>17</v>
      </c>
      <c r="D114" s="31"/>
      <c r="E114" s="31"/>
      <c r="F114" s="227" t="str">
        <f>F6</f>
        <v>AS Kostelec nad Orlicí</v>
      </c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31"/>
      <c r="R114" s="32"/>
    </row>
    <row r="115" spans="2:18" s="1" customFormat="1" ht="36.95" customHeight="1">
      <c r="B115" s="30"/>
      <c r="C115" s="64" t="s">
        <v>131</v>
      </c>
      <c r="D115" s="31"/>
      <c r="E115" s="31"/>
      <c r="F115" s="205" t="str">
        <f>F7</f>
        <v>SO01 - Atletický ovál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31"/>
      <c r="R115" s="32"/>
    </row>
    <row r="116" spans="2:18" s="1" customFormat="1" ht="6.9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8" customHeight="1">
      <c r="B117" s="30"/>
      <c r="C117" s="25" t="s">
        <v>24</v>
      </c>
      <c r="D117" s="31"/>
      <c r="E117" s="31"/>
      <c r="F117" s="23" t="str">
        <f>F9</f>
        <v xml:space="preserve"> </v>
      </c>
      <c r="G117" s="31"/>
      <c r="H117" s="31"/>
      <c r="I117" s="31"/>
      <c r="J117" s="31"/>
      <c r="K117" s="25" t="s">
        <v>26</v>
      </c>
      <c r="L117" s="31"/>
      <c r="M117" s="233" t="str">
        <f>IF(O9="","",O9)</f>
        <v>5.1.2018</v>
      </c>
      <c r="N117" s="204"/>
      <c r="O117" s="204"/>
      <c r="P117" s="204"/>
      <c r="Q117" s="31"/>
      <c r="R117" s="32"/>
    </row>
    <row r="118" spans="2:18" s="1" customFormat="1" ht="6.95" customHeigh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18" s="1" customFormat="1" ht="15">
      <c r="B119" s="30"/>
      <c r="C119" s="25" t="s">
        <v>30</v>
      </c>
      <c r="D119" s="31"/>
      <c r="E119" s="31"/>
      <c r="F119" s="23" t="str">
        <f>E12</f>
        <v xml:space="preserve"> </v>
      </c>
      <c r="G119" s="31"/>
      <c r="H119" s="31"/>
      <c r="I119" s="31"/>
      <c r="J119" s="31"/>
      <c r="K119" s="25" t="s">
        <v>35</v>
      </c>
      <c r="L119" s="31"/>
      <c r="M119" s="190" t="str">
        <f>E18</f>
        <v xml:space="preserve"> </v>
      </c>
      <c r="N119" s="204"/>
      <c r="O119" s="204"/>
      <c r="P119" s="204"/>
      <c r="Q119" s="204"/>
      <c r="R119" s="32"/>
    </row>
    <row r="120" spans="2:18" s="1" customFormat="1" ht="14.45" customHeight="1">
      <c r="B120" s="30"/>
      <c r="C120" s="25" t="s">
        <v>33</v>
      </c>
      <c r="D120" s="31"/>
      <c r="E120" s="31"/>
      <c r="F120" s="23" t="str">
        <f>IF(E15="","",E15)</f>
        <v>Vyplň údaj</v>
      </c>
      <c r="G120" s="31"/>
      <c r="H120" s="31"/>
      <c r="I120" s="31"/>
      <c r="J120" s="31"/>
      <c r="K120" s="25" t="s">
        <v>37</v>
      </c>
      <c r="L120" s="31"/>
      <c r="M120" s="190" t="str">
        <f>E21</f>
        <v xml:space="preserve"> </v>
      </c>
      <c r="N120" s="204"/>
      <c r="O120" s="204"/>
      <c r="P120" s="204"/>
      <c r="Q120" s="204"/>
      <c r="R120" s="32"/>
    </row>
    <row r="121" spans="2:18" s="1" customFormat="1" ht="10.35" customHeight="1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pans="2:27" s="8" customFormat="1" ht="29.25" customHeight="1">
      <c r="B122" s="143"/>
      <c r="C122" s="144" t="s">
        <v>157</v>
      </c>
      <c r="D122" s="145" t="s">
        <v>158</v>
      </c>
      <c r="E122" s="145" t="s">
        <v>60</v>
      </c>
      <c r="F122" s="241" t="s">
        <v>159</v>
      </c>
      <c r="G122" s="242"/>
      <c r="H122" s="242"/>
      <c r="I122" s="242"/>
      <c r="J122" s="145" t="s">
        <v>160</v>
      </c>
      <c r="K122" s="145" t="s">
        <v>161</v>
      </c>
      <c r="L122" s="243" t="s">
        <v>162</v>
      </c>
      <c r="M122" s="242"/>
      <c r="N122" s="241" t="s">
        <v>136</v>
      </c>
      <c r="O122" s="242"/>
      <c r="P122" s="242"/>
      <c r="Q122" s="244"/>
      <c r="R122" s="146"/>
      <c r="T122" s="76" t="s">
        <v>163</v>
      </c>
      <c r="U122" s="77" t="s">
        <v>42</v>
      </c>
      <c r="V122" s="77" t="s">
        <v>164</v>
      </c>
      <c r="W122" s="77" t="s">
        <v>165</v>
      </c>
      <c r="X122" s="77" t="s">
        <v>166</v>
      </c>
      <c r="Y122" s="77" t="s">
        <v>167</v>
      </c>
      <c r="Z122" s="77" t="s">
        <v>168</v>
      </c>
      <c r="AA122" s="78" t="s">
        <v>169</v>
      </c>
    </row>
    <row r="123" spans="2:63" s="1" customFormat="1" ht="29.25" customHeight="1">
      <c r="B123" s="30"/>
      <c r="C123" s="80" t="s">
        <v>133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256">
        <f>BK123</f>
        <v>0</v>
      </c>
      <c r="O123" s="257"/>
      <c r="P123" s="257"/>
      <c r="Q123" s="257"/>
      <c r="R123" s="32"/>
      <c r="T123" s="79"/>
      <c r="U123" s="46"/>
      <c r="V123" s="46"/>
      <c r="W123" s="147">
        <f>W124+W152+W158</f>
        <v>0</v>
      </c>
      <c r="X123" s="46"/>
      <c r="Y123" s="147">
        <f>Y124+Y152+Y158</f>
        <v>1719.41805232</v>
      </c>
      <c r="Z123" s="46"/>
      <c r="AA123" s="148">
        <f>AA124+AA152+AA158</f>
        <v>0</v>
      </c>
      <c r="AT123" s="13" t="s">
        <v>77</v>
      </c>
      <c r="AU123" s="13" t="s">
        <v>138</v>
      </c>
      <c r="BK123" s="149">
        <f>BK124+BK152+BK158</f>
        <v>0</v>
      </c>
    </row>
    <row r="124" spans="2:63" s="9" customFormat="1" ht="37.35" customHeight="1">
      <c r="B124" s="150"/>
      <c r="C124" s="151"/>
      <c r="D124" s="152" t="s">
        <v>139</v>
      </c>
      <c r="E124" s="152"/>
      <c r="F124" s="152"/>
      <c r="G124" s="152"/>
      <c r="H124" s="152"/>
      <c r="I124" s="152"/>
      <c r="J124" s="152"/>
      <c r="K124" s="152"/>
      <c r="L124" s="152"/>
      <c r="M124" s="152"/>
      <c r="N124" s="239">
        <f>BK124</f>
        <v>0</v>
      </c>
      <c r="O124" s="236"/>
      <c r="P124" s="236"/>
      <c r="Q124" s="236"/>
      <c r="R124" s="153"/>
      <c r="T124" s="154"/>
      <c r="U124" s="151"/>
      <c r="V124" s="151"/>
      <c r="W124" s="155">
        <f>W125+W129+W136+W150</f>
        <v>0</v>
      </c>
      <c r="X124" s="151"/>
      <c r="Y124" s="155">
        <f>Y125+Y129+Y136+Y150</f>
        <v>1719.41805232</v>
      </c>
      <c r="Z124" s="151"/>
      <c r="AA124" s="156">
        <f>AA125+AA129+AA136+AA150</f>
        <v>0</v>
      </c>
      <c r="AR124" s="157" t="s">
        <v>23</v>
      </c>
      <c r="AT124" s="158" t="s">
        <v>77</v>
      </c>
      <c r="AU124" s="158" t="s">
        <v>78</v>
      </c>
      <c r="AY124" s="157" t="s">
        <v>170</v>
      </c>
      <c r="BK124" s="159">
        <f>BK125+BK129+BK136+BK150</f>
        <v>0</v>
      </c>
    </row>
    <row r="125" spans="2:63" s="9" customFormat="1" ht="19.9" customHeight="1">
      <c r="B125" s="150"/>
      <c r="C125" s="151"/>
      <c r="D125" s="160" t="s">
        <v>140</v>
      </c>
      <c r="E125" s="160"/>
      <c r="F125" s="160"/>
      <c r="G125" s="160"/>
      <c r="H125" s="160"/>
      <c r="I125" s="160"/>
      <c r="J125" s="160"/>
      <c r="K125" s="160"/>
      <c r="L125" s="160"/>
      <c r="M125" s="160"/>
      <c r="N125" s="249">
        <f>BK125</f>
        <v>0</v>
      </c>
      <c r="O125" s="250"/>
      <c r="P125" s="250"/>
      <c r="Q125" s="250"/>
      <c r="R125" s="153"/>
      <c r="T125" s="154"/>
      <c r="U125" s="151"/>
      <c r="V125" s="151"/>
      <c r="W125" s="155">
        <f>SUM(W126:W128)</f>
        <v>0</v>
      </c>
      <c r="X125" s="151"/>
      <c r="Y125" s="155">
        <f>SUM(Y126:Y128)</f>
        <v>1289.999012</v>
      </c>
      <c r="Z125" s="151"/>
      <c r="AA125" s="156">
        <f>SUM(AA126:AA128)</f>
        <v>0</v>
      </c>
      <c r="AR125" s="157" t="s">
        <v>23</v>
      </c>
      <c r="AT125" s="158" t="s">
        <v>77</v>
      </c>
      <c r="AU125" s="158" t="s">
        <v>23</v>
      </c>
      <c r="AY125" s="157" t="s">
        <v>170</v>
      </c>
      <c r="BK125" s="159">
        <f>SUM(BK126:BK128)</f>
        <v>0</v>
      </c>
    </row>
    <row r="126" spans="2:65" s="1" customFormat="1" ht="22.5" customHeight="1">
      <c r="B126" s="30"/>
      <c r="C126" s="161" t="s">
        <v>23</v>
      </c>
      <c r="D126" s="161" t="s">
        <v>171</v>
      </c>
      <c r="E126" s="162" t="s">
        <v>172</v>
      </c>
      <c r="F126" s="245" t="s">
        <v>173</v>
      </c>
      <c r="G126" s="246"/>
      <c r="H126" s="246"/>
      <c r="I126" s="246"/>
      <c r="J126" s="163" t="s">
        <v>174</v>
      </c>
      <c r="K126" s="164">
        <v>8.48</v>
      </c>
      <c r="L126" s="247">
        <v>0</v>
      </c>
      <c r="M126" s="246"/>
      <c r="N126" s="248">
        <f>ROUND(L126*K126,2)</f>
        <v>0</v>
      </c>
      <c r="O126" s="246"/>
      <c r="P126" s="246"/>
      <c r="Q126" s="246"/>
      <c r="R126" s="32"/>
      <c r="T126" s="165" t="s">
        <v>21</v>
      </c>
      <c r="U126" s="39" t="s">
        <v>43</v>
      </c>
      <c r="V126" s="31"/>
      <c r="W126" s="166">
        <f>V126*K126</f>
        <v>0</v>
      </c>
      <c r="X126" s="166">
        <v>0.2024</v>
      </c>
      <c r="Y126" s="166">
        <f>X126*K126</f>
        <v>1.716352</v>
      </c>
      <c r="Z126" s="166">
        <v>0</v>
      </c>
      <c r="AA126" s="167">
        <f>Z126*K126</f>
        <v>0</v>
      </c>
      <c r="AR126" s="13" t="s">
        <v>175</v>
      </c>
      <c r="AT126" s="13" t="s">
        <v>171</v>
      </c>
      <c r="AU126" s="13" t="s">
        <v>129</v>
      </c>
      <c r="AY126" s="13" t="s">
        <v>170</v>
      </c>
      <c r="BE126" s="105">
        <f>IF(U126="základní",N126,0)</f>
        <v>0</v>
      </c>
      <c r="BF126" s="105">
        <f>IF(U126="snížená",N126,0)</f>
        <v>0</v>
      </c>
      <c r="BG126" s="105">
        <f>IF(U126="zákl. přenesená",N126,0)</f>
        <v>0</v>
      </c>
      <c r="BH126" s="105">
        <f>IF(U126="sníž. přenesená",N126,0)</f>
        <v>0</v>
      </c>
      <c r="BI126" s="105">
        <f>IF(U126="nulová",N126,0)</f>
        <v>0</v>
      </c>
      <c r="BJ126" s="13" t="s">
        <v>23</v>
      </c>
      <c r="BK126" s="105">
        <f>ROUND(L126*K126,2)</f>
        <v>0</v>
      </c>
      <c r="BL126" s="13" t="s">
        <v>175</v>
      </c>
      <c r="BM126" s="13" t="s">
        <v>176</v>
      </c>
    </row>
    <row r="127" spans="2:65" s="1" customFormat="1" ht="31.5" customHeight="1">
      <c r="B127" s="30"/>
      <c r="C127" s="161" t="s">
        <v>129</v>
      </c>
      <c r="D127" s="161" t="s">
        <v>171</v>
      </c>
      <c r="E127" s="162" t="s">
        <v>177</v>
      </c>
      <c r="F127" s="245" t="s">
        <v>178</v>
      </c>
      <c r="G127" s="246"/>
      <c r="H127" s="246"/>
      <c r="I127" s="246"/>
      <c r="J127" s="163" t="s">
        <v>174</v>
      </c>
      <c r="K127" s="164">
        <v>3074</v>
      </c>
      <c r="L127" s="247">
        <v>0</v>
      </c>
      <c r="M127" s="246"/>
      <c r="N127" s="248">
        <f>ROUND(L127*K127,2)</f>
        <v>0</v>
      </c>
      <c r="O127" s="246"/>
      <c r="P127" s="246"/>
      <c r="Q127" s="246"/>
      <c r="R127" s="32"/>
      <c r="T127" s="165" t="s">
        <v>21</v>
      </c>
      <c r="U127" s="39" t="s">
        <v>43</v>
      </c>
      <c r="V127" s="31"/>
      <c r="W127" s="166">
        <f>V127*K127</f>
        <v>0</v>
      </c>
      <c r="X127" s="166">
        <v>0.0707</v>
      </c>
      <c r="Y127" s="166">
        <f>X127*K127</f>
        <v>217.3318</v>
      </c>
      <c r="Z127" s="166">
        <v>0</v>
      </c>
      <c r="AA127" s="167">
        <f>Z127*K127</f>
        <v>0</v>
      </c>
      <c r="AR127" s="13" t="s">
        <v>175</v>
      </c>
      <c r="AT127" s="13" t="s">
        <v>171</v>
      </c>
      <c r="AU127" s="13" t="s">
        <v>129</v>
      </c>
      <c r="AY127" s="13" t="s">
        <v>170</v>
      </c>
      <c r="BE127" s="105">
        <f>IF(U127="základní",N127,0)</f>
        <v>0</v>
      </c>
      <c r="BF127" s="105">
        <f>IF(U127="snížená",N127,0)</f>
        <v>0</v>
      </c>
      <c r="BG127" s="105">
        <f>IF(U127="zákl. přenesená",N127,0)</f>
        <v>0</v>
      </c>
      <c r="BH127" s="105">
        <f>IF(U127="sníž. přenesená",N127,0)</f>
        <v>0</v>
      </c>
      <c r="BI127" s="105">
        <f>IF(U127="nulová",N127,0)</f>
        <v>0</v>
      </c>
      <c r="BJ127" s="13" t="s">
        <v>23</v>
      </c>
      <c r="BK127" s="105">
        <f>ROUND(L127*K127,2)</f>
        <v>0</v>
      </c>
      <c r="BL127" s="13" t="s">
        <v>175</v>
      </c>
      <c r="BM127" s="13" t="s">
        <v>179</v>
      </c>
    </row>
    <row r="128" spans="2:65" s="1" customFormat="1" ht="31.5" customHeight="1">
      <c r="B128" s="30"/>
      <c r="C128" s="161" t="s">
        <v>180</v>
      </c>
      <c r="D128" s="161" t="s">
        <v>171</v>
      </c>
      <c r="E128" s="162" t="s">
        <v>181</v>
      </c>
      <c r="F128" s="245" t="s">
        <v>182</v>
      </c>
      <c r="G128" s="246"/>
      <c r="H128" s="246"/>
      <c r="I128" s="246"/>
      <c r="J128" s="163" t="s">
        <v>174</v>
      </c>
      <c r="K128" s="164">
        <v>3074</v>
      </c>
      <c r="L128" s="247">
        <v>0</v>
      </c>
      <c r="M128" s="246"/>
      <c r="N128" s="248">
        <f>ROUND(L128*K128,2)</f>
        <v>0</v>
      </c>
      <c r="O128" s="246"/>
      <c r="P128" s="246"/>
      <c r="Q128" s="246"/>
      <c r="R128" s="32"/>
      <c r="T128" s="165" t="s">
        <v>21</v>
      </c>
      <c r="U128" s="39" t="s">
        <v>43</v>
      </c>
      <c r="V128" s="31"/>
      <c r="W128" s="166">
        <f>V128*K128</f>
        <v>0</v>
      </c>
      <c r="X128" s="166">
        <v>0.34839</v>
      </c>
      <c r="Y128" s="166">
        <f>X128*K128</f>
        <v>1070.95086</v>
      </c>
      <c r="Z128" s="166">
        <v>0</v>
      </c>
      <c r="AA128" s="167">
        <f>Z128*K128</f>
        <v>0</v>
      </c>
      <c r="AR128" s="13" t="s">
        <v>175</v>
      </c>
      <c r="AT128" s="13" t="s">
        <v>171</v>
      </c>
      <c r="AU128" s="13" t="s">
        <v>129</v>
      </c>
      <c r="AY128" s="13" t="s">
        <v>170</v>
      </c>
      <c r="BE128" s="105">
        <f>IF(U128="základní",N128,0)</f>
        <v>0</v>
      </c>
      <c r="BF128" s="105">
        <f>IF(U128="snížená",N128,0)</f>
        <v>0</v>
      </c>
      <c r="BG128" s="105">
        <f>IF(U128="zákl. přenesená",N128,0)</f>
        <v>0</v>
      </c>
      <c r="BH128" s="105">
        <f>IF(U128="sníž. přenesená",N128,0)</f>
        <v>0</v>
      </c>
      <c r="BI128" s="105">
        <f>IF(U128="nulová",N128,0)</f>
        <v>0</v>
      </c>
      <c r="BJ128" s="13" t="s">
        <v>23</v>
      </c>
      <c r="BK128" s="105">
        <f>ROUND(L128*K128,2)</f>
        <v>0</v>
      </c>
      <c r="BL128" s="13" t="s">
        <v>175</v>
      </c>
      <c r="BM128" s="13" t="s">
        <v>183</v>
      </c>
    </row>
    <row r="129" spans="2:63" s="9" customFormat="1" ht="29.85" customHeight="1">
      <c r="B129" s="150"/>
      <c r="C129" s="151"/>
      <c r="D129" s="160" t="s">
        <v>141</v>
      </c>
      <c r="E129" s="160"/>
      <c r="F129" s="160"/>
      <c r="G129" s="160"/>
      <c r="H129" s="160"/>
      <c r="I129" s="160"/>
      <c r="J129" s="160"/>
      <c r="K129" s="160"/>
      <c r="L129" s="160"/>
      <c r="M129" s="160"/>
      <c r="N129" s="258">
        <f>BK129</f>
        <v>0</v>
      </c>
      <c r="O129" s="259"/>
      <c r="P129" s="259"/>
      <c r="Q129" s="259"/>
      <c r="R129" s="153"/>
      <c r="T129" s="154"/>
      <c r="U129" s="151"/>
      <c r="V129" s="151"/>
      <c r="W129" s="155">
        <f>SUM(W130:W135)</f>
        <v>0</v>
      </c>
      <c r="X129" s="151"/>
      <c r="Y129" s="155">
        <f>SUM(Y130:Y135)</f>
        <v>317.54570531999997</v>
      </c>
      <c r="Z129" s="151"/>
      <c r="AA129" s="156">
        <f>SUM(AA130:AA135)</f>
        <v>0</v>
      </c>
      <c r="AR129" s="157" t="s">
        <v>23</v>
      </c>
      <c r="AT129" s="158" t="s">
        <v>77</v>
      </c>
      <c r="AU129" s="158" t="s">
        <v>23</v>
      </c>
      <c r="AY129" s="157" t="s">
        <v>170</v>
      </c>
      <c r="BK129" s="159">
        <f>SUM(BK130:BK135)</f>
        <v>0</v>
      </c>
    </row>
    <row r="130" spans="2:65" s="1" customFormat="1" ht="57" customHeight="1">
      <c r="B130" s="30"/>
      <c r="C130" s="161" t="s">
        <v>175</v>
      </c>
      <c r="D130" s="161" t="s">
        <v>171</v>
      </c>
      <c r="E130" s="162" t="s">
        <v>184</v>
      </c>
      <c r="F130" s="245" t="s">
        <v>185</v>
      </c>
      <c r="G130" s="246"/>
      <c r="H130" s="246"/>
      <c r="I130" s="246"/>
      <c r="J130" s="163" t="s">
        <v>174</v>
      </c>
      <c r="K130" s="164">
        <v>3074</v>
      </c>
      <c r="L130" s="247">
        <v>0</v>
      </c>
      <c r="M130" s="246"/>
      <c r="N130" s="248">
        <f aca="true" t="shared" si="5" ref="N130:N135">ROUND(L130*K130,2)</f>
        <v>0</v>
      </c>
      <c r="O130" s="246"/>
      <c r="P130" s="246"/>
      <c r="Q130" s="246"/>
      <c r="R130" s="32"/>
      <c r="T130" s="165" t="s">
        <v>21</v>
      </c>
      <c r="U130" s="39" t="s">
        <v>43</v>
      </c>
      <c r="V130" s="31"/>
      <c r="W130" s="166">
        <f aca="true" t="shared" si="6" ref="W130:W135">V130*K130</f>
        <v>0</v>
      </c>
      <c r="X130" s="166">
        <v>0.00072</v>
      </c>
      <c r="Y130" s="166">
        <f aca="true" t="shared" si="7" ref="Y130:Y135">X130*K130</f>
        <v>2.21328</v>
      </c>
      <c r="Z130" s="166">
        <v>0</v>
      </c>
      <c r="AA130" s="167">
        <f aca="true" t="shared" si="8" ref="AA130:AA135">Z130*K130</f>
        <v>0</v>
      </c>
      <c r="AR130" s="13" t="s">
        <v>175</v>
      </c>
      <c r="AT130" s="13" t="s">
        <v>171</v>
      </c>
      <c r="AU130" s="13" t="s">
        <v>129</v>
      </c>
      <c r="AY130" s="13" t="s">
        <v>170</v>
      </c>
      <c r="BE130" s="105">
        <f aca="true" t="shared" si="9" ref="BE130:BE135">IF(U130="základní",N130,0)</f>
        <v>0</v>
      </c>
      <c r="BF130" s="105">
        <f aca="true" t="shared" si="10" ref="BF130:BF135">IF(U130="snížená",N130,0)</f>
        <v>0</v>
      </c>
      <c r="BG130" s="105">
        <f aca="true" t="shared" si="11" ref="BG130:BG135">IF(U130="zákl. přenesená",N130,0)</f>
        <v>0</v>
      </c>
      <c r="BH130" s="105">
        <f aca="true" t="shared" si="12" ref="BH130:BH135">IF(U130="sníž. přenesená",N130,0)</f>
        <v>0</v>
      </c>
      <c r="BI130" s="105">
        <f aca="true" t="shared" si="13" ref="BI130:BI135">IF(U130="nulová",N130,0)</f>
        <v>0</v>
      </c>
      <c r="BJ130" s="13" t="s">
        <v>23</v>
      </c>
      <c r="BK130" s="105">
        <f aca="true" t="shared" si="14" ref="BK130:BK135">ROUND(L130*K130,2)</f>
        <v>0</v>
      </c>
      <c r="BL130" s="13" t="s">
        <v>175</v>
      </c>
      <c r="BM130" s="13" t="s">
        <v>186</v>
      </c>
    </row>
    <row r="131" spans="2:65" s="1" customFormat="1" ht="31.5" customHeight="1">
      <c r="B131" s="30"/>
      <c r="C131" s="161" t="s">
        <v>187</v>
      </c>
      <c r="D131" s="161" t="s">
        <v>171</v>
      </c>
      <c r="E131" s="162" t="s">
        <v>188</v>
      </c>
      <c r="F131" s="245" t="s">
        <v>189</v>
      </c>
      <c r="G131" s="246"/>
      <c r="H131" s="246"/>
      <c r="I131" s="246"/>
      <c r="J131" s="163" t="s">
        <v>174</v>
      </c>
      <c r="K131" s="164">
        <v>25.2</v>
      </c>
      <c r="L131" s="247">
        <v>0</v>
      </c>
      <c r="M131" s="246"/>
      <c r="N131" s="248">
        <f t="shared" si="5"/>
        <v>0</v>
      </c>
      <c r="O131" s="246"/>
      <c r="P131" s="246"/>
      <c r="Q131" s="246"/>
      <c r="R131" s="32"/>
      <c r="T131" s="165" t="s">
        <v>21</v>
      </c>
      <c r="U131" s="39" t="s">
        <v>43</v>
      </c>
      <c r="V131" s="31"/>
      <c r="W131" s="166">
        <f t="shared" si="6"/>
        <v>0</v>
      </c>
      <c r="X131" s="166">
        <v>0.60721</v>
      </c>
      <c r="Y131" s="166">
        <f t="shared" si="7"/>
        <v>15.301692000000001</v>
      </c>
      <c r="Z131" s="166">
        <v>0</v>
      </c>
      <c r="AA131" s="167">
        <f t="shared" si="8"/>
        <v>0</v>
      </c>
      <c r="AR131" s="13" t="s">
        <v>175</v>
      </c>
      <c r="AT131" s="13" t="s">
        <v>171</v>
      </c>
      <c r="AU131" s="13" t="s">
        <v>129</v>
      </c>
      <c r="AY131" s="13" t="s">
        <v>170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3" t="s">
        <v>23</v>
      </c>
      <c r="BK131" s="105">
        <f t="shared" si="14"/>
        <v>0</v>
      </c>
      <c r="BL131" s="13" t="s">
        <v>175</v>
      </c>
      <c r="BM131" s="13" t="s">
        <v>190</v>
      </c>
    </row>
    <row r="132" spans="2:65" s="1" customFormat="1" ht="22.5" customHeight="1">
      <c r="B132" s="30"/>
      <c r="C132" s="161" t="s">
        <v>191</v>
      </c>
      <c r="D132" s="161" t="s">
        <v>171</v>
      </c>
      <c r="E132" s="162" t="s">
        <v>192</v>
      </c>
      <c r="F132" s="245" t="s">
        <v>193</v>
      </c>
      <c r="G132" s="246"/>
      <c r="H132" s="246"/>
      <c r="I132" s="246"/>
      <c r="J132" s="163" t="s">
        <v>174</v>
      </c>
      <c r="K132" s="164">
        <v>25.2</v>
      </c>
      <c r="L132" s="247">
        <v>0</v>
      </c>
      <c r="M132" s="246"/>
      <c r="N132" s="248">
        <f t="shared" si="5"/>
        <v>0</v>
      </c>
      <c r="O132" s="246"/>
      <c r="P132" s="246"/>
      <c r="Q132" s="246"/>
      <c r="R132" s="32"/>
      <c r="T132" s="165" t="s">
        <v>21</v>
      </c>
      <c r="U132" s="39" t="s">
        <v>43</v>
      </c>
      <c r="V132" s="31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3" t="s">
        <v>175</v>
      </c>
      <c r="AT132" s="13" t="s">
        <v>171</v>
      </c>
      <c r="AU132" s="13" t="s">
        <v>129</v>
      </c>
      <c r="AY132" s="13" t="s">
        <v>170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3" t="s">
        <v>23</v>
      </c>
      <c r="BK132" s="105">
        <f t="shared" si="14"/>
        <v>0</v>
      </c>
      <c r="BL132" s="13" t="s">
        <v>175</v>
      </c>
      <c r="BM132" s="13" t="s">
        <v>194</v>
      </c>
    </row>
    <row r="133" spans="2:65" s="1" customFormat="1" ht="31.5" customHeight="1">
      <c r="B133" s="30"/>
      <c r="C133" s="161" t="s">
        <v>195</v>
      </c>
      <c r="D133" s="161" t="s">
        <v>171</v>
      </c>
      <c r="E133" s="162" t="s">
        <v>196</v>
      </c>
      <c r="F133" s="245" t="s">
        <v>197</v>
      </c>
      <c r="G133" s="246"/>
      <c r="H133" s="246"/>
      <c r="I133" s="246"/>
      <c r="J133" s="163" t="s">
        <v>198</v>
      </c>
      <c r="K133" s="164">
        <v>1.272</v>
      </c>
      <c r="L133" s="247">
        <v>0</v>
      </c>
      <c r="M133" s="246"/>
      <c r="N133" s="248">
        <f t="shared" si="5"/>
        <v>0</v>
      </c>
      <c r="O133" s="246"/>
      <c r="P133" s="246"/>
      <c r="Q133" s="246"/>
      <c r="R133" s="32"/>
      <c r="T133" s="165" t="s">
        <v>21</v>
      </c>
      <c r="U133" s="39" t="s">
        <v>43</v>
      </c>
      <c r="V133" s="31"/>
      <c r="W133" s="166">
        <f t="shared" si="6"/>
        <v>0</v>
      </c>
      <c r="X133" s="166">
        <v>2.25634</v>
      </c>
      <c r="Y133" s="166">
        <f t="shared" si="7"/>
        <v>2.87006448</v>
      </c>
      <c r="Z133" s="166">
        <v>0</v>
      </c>
      <c r="AA133" s="167">
        <f t="shared" si="8"/>
        <v>0</v>
      </c>
      <c r="AR133" s="13" t="s">
        <v>175</v>
      </c>
      <c r="AT133" s="13" t="s">
        <v>171</v>
      </c>
      <c r="AU133" s="13" t="s">
        <v>129</v>
      </c>
      <c r="AY133" s="13" t="s">
        <v>170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3" t="s">
        <v>23</v>
      </c>
      <c r="BK133" s="105">
        <f t="shared" si="14"/>
        <v>0</v>
      </c>
      <c r="BL133" s="13" t="s">
        <v>175</v>
      </c>
      <c r="BM133" s="13" t="s">
        <v>199</v>
      </c>
    </row>
    <row r="134" spans="2:65" s="1" customFormat="1" ht="22.5" customHeight="1">
      <c r="B134" s="30"/>
      <c r="C134" s="161" t="s">
        <v>200</v>
      </c>
      <c r="D134" s="161" t="s">
        <v>171</v>
      </c>
      <c r="E134" s="162" t="s">
        <v>201</v>
      </c>
      <c r="F134" s="245" t="s">
        <v>202</v>
      </c>
      <c r="G134" s="246"/>
      <c r="H134" s="246"/>
      <c r="I134" s="246"/>
      <c r="J134" s="163" t="s">
        <v>203</v>
      </c>
      <c r="K134" s="164">
        <v>0.114</v>
      </c>
      <c r="L134" s="247">
        <v>0</v>
      </c>
      <c r="M134" s="246"/>
      <c r="N134" s="248">
        <f t="shared" si="5"/>
        <v>0</v>
      </c>
      <c r="O134" s="246"/>
      <c r="P134" s="246"/>
      <c r="Q134" s="246"/>
      <c r="R134" s="32"/>
      <c r="T134" s="165" t="s">
        <v>21</v>
      </c>
      <c r="U134" s="39" t="s">
        <v>43</v>
      </c>
      <c r="V134" s="31"/>
      <c r="W134" s="166">
        <f t="shared" si="6"/>
        <v>0</v>
      </c>
      <c r="X134" s="166">
        <v>1.05306</v>
      </c>
      <c r="Y134" s="166">
        <f t="shared" si="7"/>
        <v>0.12004884000000002</v>
      </c>
      <c r="Z134" s="166">
        <v>0</v>
      </c>
      <c r="AA134" s="167">
        <f t="shared" si="8"/>
        <v>0</v>
      </c>
      <c r="AR134" s="13" t="s">
        <v>175</v>
      </c>
      <c r="AT134" s="13" t="s">
        <v>171</v>
      </c>
      <c r="AU134" s="13" t="s">
        <v>129</v>
      </c>
      <c r="AY134" s="13" t="s">
        <v>170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3" t="s">
        <v>23</v>
      </c>
      <c r="BK134" s="105">
        <f t="shared" si="14"/>
        <v>0</v>
      </c>
      <c r="BL134" s="13" t="s">
        <v>175</v>
      </c>
      <c r="BM134" s="13" t="s">
        <v>204</v>
      </c>
    </row>
    <row r="135" spans="2:65" s="1" customFormat="1" ht="44.25" customHeight="1">
      <c r="B135" s="30"/>
      <c r="C135" s="161" t="s">
        <v>205</v>
      </c>
      <c r="D135" s="161" t="s">
        <v>171</v>
      </c>
      <c r="E135" s="162" t="s">
        <v>206</v>
      </c>
      <c r="F135" s="245" t="s">
        <v>207</v>
      </c>
      <c r="G135" s="246"/>
      <c r="H135" s="246"/>
      <c r="I135" s="246"/>
      <c r="J135" s="163" t="s">
        <v>174</v>
      </c>
      <c r="K135" s="164">
        <v>3074</v>
      </c>
      <c r="L135" s="247">
        <v>0</v>
      </c>
      <c r="M135" s="246"/>
      <c r="N135" s="248">
        <f t="shared" si="5"/>
        <v>0</v>
      </c>
      <c r="O135" s="246"/>
      <c r="P135" s="246"/>
      <c r="Q135" s="246"/>
      <c r="R135" s="32"/>
      <c r="T135" s="165" t="s">
        <v>21</v>
      </c>
      <c r="U135" s="39" t="s">
        <v>43</v>
      </c>
      <c r="V135" s="31"/>
      <c r="W135" s="166">
        <f t="shared" si="6"/>
        <v>0</v>
      </c>
      <c r="X135" s="166">
        <v>0.09663</v>
      </c>
      <c r="Y135" s="166">
        <f t="shared" si="7"/>
        <v>297.04062</v>
      </c>
      <c r="Z135" s="166">
        <v>0</v>
      </c>
      <c r="AA135" s="167">
        <f t="shared" si="8"/>
        <v>0</v>
      </c>
      <c r="AR135" s="13" t="s">
        <v>175</v>
      </c>
      <c r="AT135" s="13" t="s">
        <v>171</v>
      </c>
      <c r="AU135" s="13" t="s">
        <v>129</v>
      </c>
      <c r="AY135" s="13" t="s">
        <v>170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3" t="s">
        <v>23</v>
      </c>
      <c r="BK135" s="105">
        <f t="shared" si="14"/>
        <v>0</v>
      </c>
      <c r="BL135" s="13" t="s">
        <v>175</v>
      </c>
      <c r="BM135" s="13" t="s">
        <v>208</v>
      </c>
    </row>
    <row r="136" spans="2:63" s="9" customFormat="1" ht="29.85" customHeight="1">
      <c r="B136" s="150"/>
      <c r="C136" s="151"/>
      <c r="D136" s="160" t="s">
        <v>142</v>
      </c>
      <c r="E136" s="160"/>
      <c r="F136" s="160"/>
      <c r="G136" s="160"/>
      <c r="H136" s="160"/>
      <c r="I136" s="160"/>
      <c r="J136" s="160"/>
      <c r="K136" s="160"/>
      <c r="L136" s="160"/>
      <c r="M136" s="160"/>
      <c r="N136" s="258">
        <f>BK136</f>
        <v>0</v>
      </c>
      <c r="O136" s="259"/>
      <c r="P136" s="259"/>
      <c r="Q136" s="259"/>
      <c r="R136" s="153"/>
      <c r="T136" s="154"/>
      <c r="U136" s="151"/>
      <c r="V136" s="151"/>
      <c r="W136" s="155">
        <f>SUM(W137:W149)</f>
        <v>0</v>
      </c>
      <c r="X136" s="151"/>
      <c r="Y136" s="155">
        <f>SUM(Y137:Y149)</f>
        <v>111.873335</v>
      </c>
      <c r="Z136" s="151"/>
      <c r="AA136" s="156">
        <f>SUM(AA137:AA149)</f>
        <v>0</v>
      </c>
      <c r="AR136" s="157" t="s">
        <v>23</v>
      </c>
      <c r="AT136" s="158" t="s">
        <v>77</v>
      </c>
      <c r="AU136" s="158" t="s">
        <v>23</v>
      </c>
      <c r="AY136" s="157" t="s">
        <v>170</v>
      </c>
      <c r="BK136" s="159">
        <f>SUM(BK137:BK149)</f>
        <v>0</v>
      </c>
    </row>
    <row r="137" spans="2:65" s="1" customFormat="1" ht="57" customHeight="1">
      <c r="B137" s="30"/>
      <c r="C137" s="161" t="s">
        <v>28</v>
      </c>
      <c r="D137" s="161" t="s">
        <v>171</v>
      </c>
      <c r="E137" s="162" t="s">
        <v>209</v>
      </c>
      <c r="F137" s="245" t="s">
        <v>210</v>
      </c>
      <c r="G137" s="246"/>
      <c r="H137" s="246"/>
      <c r="I137" s="246"/>
      <c r="J137" s="163" t="s">
        <v>211</v>
      </c>
      <c r="K137" s="164">
        <v>1</v>
      </c>
      <c r="L137" s="247">
        <v>0</v>
      </c>
      <c r="M137" s="246"/>
      <c r="N137" s="248">
        <f aca="true" t="shared" si="15" ref="N137:N149">ROUND(L137*K137,2)</f>
        <v>0</v>
      </c>
      <c r="O137" s="246"/>
      <c r="P137" s="246"/>
      <c r="Q137" s="246"/>
      <c r="R137" s="32"/>
      <c r="T137" s="165" t="s">
        <v>21</v>
      </c>
      <c r="U137" s="39" t="s">
        <v>43</v>
      </c>
      <c r="V137" s="31"/>
      <c r="W137" s="166">
        <f aca="true" t="shared" si="16" ref="W137:W149">V137*K137</f>
        <v>0</v>
      </c>
      <c r="X137" s="166">
        <v>0</v>
      </c>
      <c r="Y137" s="166">
        <f aca="true" t="shared" si="17" ref="Y137:Y149">X137*K137</f>
        <v>0</v>
      </c>
      <c r="Z137" s="166">
        <v>0</v>
      </c>
      <c r="AA137" s="167">
        <f aca="true" t="shared" si="18" ref="AA137:AA149">Z137*K137</f>
        <v>0</v>
      </c>
      <c r="AR137" s="13" t="s">
        <v>175</v>
      </c>
      <c r="AT137" s="13" t="s">
        <v>171</v>
      </c>
      <c r="AU137" s="13" t="s">
        <v>129</v>
      </c>
      <c r="AY137" s="13" t="s">
        <v>170</v>
      </c>
      <c r="BE137" s="105">
        <f aca="true" t="shared" si="19" ref="BE137:BE149">IF(U137="základní",N137,0)</f>
        <v>0</v>
      </c>
      <c r="BF137" s="105">
        <f aca="true" t="shared" si="20" ref="BF137:BF149">IF(U137="snížená",N137,0)</f>
        <v>0</v>
      </c>
      <c r="BG137" s="105">
        <f aca="true" t="shared" si="21" ref="BG137:BG149">IF(U137="zákl. přenesená",N137,0)</f>
        <v>0</v>
      </c>
      <c r="BH137" s="105">
        <f aca="true" t="shared" si="22" ref="BH137:BH149">IF(U137="sníž. přenesená",N137,0)</f>
        <v>0</v>
      </c>
      <c r="BI137" s="105">
        <f aca="true" t="shared" si="23" ref="BI137:BI149">IF(U137="nulová",N137,0)</f>
        <v>0</v>
      </c>
      <c r="BJ137" s="13" t="s">
        <v>23</v>
      </c>
      <c r="BK137" s="105">
        <f aca="true" t="shared" si="24" ref="BK137:BK149">ROUND(L137*K137,2)</f>
        <v>0</v>
      </c>
      <c r="BL137" s="13" t="s">
        <v>175</v>
      </c>
      <c r="BM137" s="13" t="s">
        <v>212</v>
      </c>
    </row>
    <row r="138" spans="2:65" s="1" customFormat="1" ht="31.5" customHeight="1">
      <c r="B138" s="30"/>
      <c r="C138" s="161" t="s">
        <v>213</v>
      </c>
      <c r="D138" s="161" t="s">
        <v>171</v>
      </c>
      <c r="E138" s="162" t="s">
        <v>214</v>
      </c>
      <c r="F138" s="245" t="s">
        <v>215</v>
      </c>
      <c r="G138" s="246"/>
      <c r="H138" s="246"/>
      <c r="I138" s="246"/>
      <c r="J138" s="163" t="s">
        <v>211</v>
      </c>
      <c r="K138" s="164">
        <v>1</v>
      </c>
      <c r="L138" s="247">
        <v>0</v>
      </c>
      <c r="M138" s="246"/>
      <c r="N138" s="248">
        <f t="shared" si="15"/>
        <v>0</v>
      </c>
      <c r="O138" s="246"/>
      <c r="P138" s="246"/>
      <c r="Q138" s="246"/>
      <c r="R138" s="32"/>
      <c r="T138" s="165" t="s">
        <v>21</v>
      </c>
      <c r="U138" s="39" t="s">
        <v>43</v>
      </c>
      <c r="V138" s="31"/>
      <c r="W138" s="166">
        <f t="shared" si="16"/>
        <v>0</v>
      </c>
      <c r="X138" s="166">
        <v>0</v>
      </c>
      <c r="Y138" s="166">
        <f t="shared" si="17"/>
        <v>0</v>
      </c>
      <c r="Z138" s="166">
        <v>0</v>
      </c>
      <c r="AA138" s="167">
        <f t="shared" si="18"/>
        <v>0</v>
      </c>
      <c r="AR138" s="13" t="s">
        <v>175</v>
      </c>
      <c r="AT138" s="13" t="s">
        <v>171</v>
      </c>
      <c r="AU138" s="13" t="s">
        <v>129</v>
      </c>
      <c r="AY138" s="13" t="s">
        <v>170</v>
      </c>
      <c r="BE138" s="105">
        <f t="shared" si="19"/>
        <v>0</v>
      </c>
      <c r="BF138" s="105">
        <f t="shared" si="20"/>
        <v>0</v>
      </c>
      <c r="BG138" s="105">
        <f t="shared" si="21"/>
        <v>0</v>
      </c>
      <c r="BH138" s="105">
        <f t="shared" si="22"/>
        <v>0</v>
      </c>
      <c r="BI138" s="105">
        <f t="shared" si="23"/>
        <v>0</v>
      </c>
      <c r="BJ138" s="13" t="s">
        <v>23</v>
      </c>
      <c r="BK138" s="105">
        <f t="shared" si="24"/>
        <v>0</v>
      </c>
      <c r="BL138" s="13" t="s">
        <v>175</v>
      </c>
      <c r="BM138" s="13" t="s">
        <v>216</v>
      </c>
    </row>
    <row r="139" spans="2:65" s="1" customFormat="1" ht="31.5" customHeight="1">
      <c r="B139" s="30"/>
      <c r="C139" s="161" t="s">
        <v>217</v>
      </c>
      <c r="D139" s="161" t="s">
        <v>171</v>
      </c>
      <c r="E139" s="162" t="s">
        <v>218</v>
      </c>
      <c r="F139" s="245" t="s">
        <v>219</v>
      </c>
      <c r="G139" s="246"/>
      <c r="H139" s="246"/>
      <c r="I139" s="246"/>
      <c r="J139" s="163" t="s">
        <v>211</v>
      </c>
      <c r="K139" s="164">
        <v>1</v>
      </c>
      <c r="L139" s="247">
        <v>0</v>
      </c>
      <c r="M139" s="246"/>
      <c r="N139" s="248">
        <f t="shared" si="15"/>
        <v>0</v>
      </c>
      <c r="O139" s="246"/>
      <c r="P139" s="246"/>
      <c r="Q139" s="246"/>
      <c r="R139" s="32"/>
      <c r="T139" s="165" t="s">
        <v>21</v>
      </c>
      <c r="U139" s="39" t="s">
        <v>43</v>
      </c>
      <c r="V139" s="31"/>
      <c r="W139" s="166">
        <f t="shared" si="16"/>
        <v>0</v>
      </c>
      <c r="X139" s="166">
        <v>0</v>
      </c>
      <c r="Y139" s="166">
        <f t="shared" si="17"/>
        <v>0</v>
      </c>
      <c r="Z139" s="166">
        <v>0</v>
      </c>
      <c r="AA139" s="167">
        <f t="shared" si="18"/>
        <v>0</v>
      </c>
      <c r="AR139" s="13" t="s">
        <v>175</v>
      </c>
      <c r="AT139" s="13" t="s">
        <v>171</v>
      </c>
      <c r="AU139" s="13" t="s">
        <v>129</v>
      </c>
      <c r="AY139" s="13" t="s">
        <v>170</v>
      </c>
      <c r="BE139" s="105">
        <f t="shared" si="19"/>
        <v>0</v>
      </c>
      <c r="BF139" s="105">
        <f t="shared" si="20"/>
        <v>0</v>
      </c>
      <c r="BG139" s="105">
        <f t="shared" si="21"/>
        <v>0</v>
      </c>
      <c r="BH139" s="105">
        <f t="shared" si="22"/>
        <v>0</v>
      </c>
      <c r="BI139" s="105">
        <f t="shared" si="23"/>
        <v>0</v>
      </c>
      <c r="BJ139" s="13" t="s">
        <v>23</v>
      </c>
      <c r="BK139" s="105">
        <f t="shared" si="24"/>
        <v>0</v>
      </c>
      <c r="BL139" s="13" t="s">
        <v>175</v>
      </c>
      <c r="BM139" s="13" t="s">
        <v>220</v>
      </c>
    </row>
    <row r="140" spans="2:65" s="1" customFormat="1" ht="31.5" customHeight="1">
      <c r="B140" s="30"/>
      <c r="C140" s="161" t="s">
        <v>221</v>
      </c>
      <c r="D140" s="161" t="s">
        <v>171</v>
      </c>
      <c r="E140" s="162" t="s">
        <v>222</v>
      </c>
      <c r="F140" s="245" t="s">
        <v>223</v>
      </c>
      <c r="G140" s="246"/>
      <c r="H140" s="246"/>
      <c r="I140" s="246"/>
      <c r="J140" s="163" t="s">
        <v>211</v>
      </c>
      <c r="K140" s="164">
        <v>1</v>
      </c>
      <c r="L140" s="247">
        <v>0</v>
      </c>
      <c r="M140" s="246"/>
      <c r="N140" s="248">
        <f t="shared" si="15"/>
        <v>0</v>
      </c>
      <c r="O140" s="246"/>
      <c r="P140" s="246"/>
      <c r="Q140" s="246"/>
      <c r="R140" s="32"/>
      <c r="T140" s="165" t="s">
        <v>21</v>
      </c>
      <c r="U140" s="39" t="s">
        <v>43</v>
      </c>
      <c r="V140" s="31"/>
      <c r="W140" s="166">
        <f t="shared" si="16"/>
        <v>0</v>
      </c>
      <c r="X140" s="166">
        <v>0</v>
      </c>
      <c r="Y140" s="166">
        <f t="shared" si="17"/>
        <v>0</v>
      </c>
      <c r="Z140" s="166">
        <v>0</v>
      </c>
      <c r="AA140" s="167">
        <f t="shared" si="18"/>
        <v>0</v>
      </c>
      <c r="AR140" s="13" t="s">
        <v>175</v>
      </c>
      <c r="AT140" s="13" t="s">
        <v>171</v>
      </c>
      <c r="AU140" s="13" t="s">
        <v>129</v>
      </c>
      <c r="AY140" s="13" t="s">
        <v>170</v>
      </c>
      <c r="BE140" s="105">
        <f t="shared" si="19"/>
        <v>0</v>
      </c>
      <c r="BF140" s="105">
        <f t="shared" si="20"/>
        <v>0</v>
      </c>
      <c r="BG140" s="105">
        <f t="shared" si="21"/>
        <v>0</v>
      </c>
      <c r="BH140" s="105">
        <f t="shared" si="22"/>
        <v>0</v>
      </c>
      <c r="BI140" s="105">
        <f t="shared" si="23"/>
        <v>0</v>
      </c>
      <c r="BJ140" s="13" t="s">
        <v>23</v>
      </c>
      <c r="BK140" s="105">
        <f t="shared" si="24"/>
        <v>0</v>
      </c>
      <c r="BL140" s="13" t="s">
        <v>175</v>
      </c>
      <c r="BM140" s="13" t="s">
        <v>224</v>
      </c>
    </row>
    <row r="141" spans="2:65" s="1" customFormat="1" ht="31.5" customHeight="1">
      <c r="B141" s="30"/>
      <c r="C141" s="161" t="s">
        <v>225</v>
      </c>
      <c r="D141" s="161" t="s">
        <v>171</v>
      </c>
      <c r="E141" s="162" t="s">
        <v>226</v>
      </c>
      <c r="F141" s="245" t="s">
        <v>227</v>
      </c>
      <c r="G141" s="246"/>
      <c r="H141" s="246"/>
      <c r="I141" s="246"/>
      <c r="J141" s="163" t="s">
        <v>211</v>
      </c>
      <c r="K141" s="164">
        <v>1</v>
      </c>
      <c r="L141" s="247">
        <v>0</v>
      </c>
      <c r="M141" s="246"/>
      <c r="N141" s="248">
        <f t="shared" si="15"/>
        <v>0</v>
      </c>
      <c r="O141" s="246"/>
      <c r="P141" s="246"/>
      <c r="Q141" s="246"/>
      <c r="R141" s="32"/>
      <c r="T141" s="165" t="s">
        <v>21</v>
      </c>
      <c r="U141" s="39" t="s">
        <v>43</v>
      </c>
      <c r="V141" s="31"/>
      <c r="W141" s="166">
        <f t="shared" si="16"/>
        <v>0</v>
      </c>
      <c r="X141" s="166">
        <v>0</v>
      </c>
      <c r="Y141" s="166">
        <f t="shared" si="17"/>
        <v>0</v>
      </c>
      <c r="Z141" s="166">
        <v>0</v>
      </c>
      <c r="AA141" s="167">
        <f t="shared" si="18"/>
        <v>0</v>
      </c>
      <c r="AR141" s="13" t="s">
        <v>175</v>
      </c>
      <c r="AT141" s="13" t="s">
        <v>171</v>
      </c>
      <c r="AU141" s="13" t="s">
        <v>129</v>
      </c>
      <c r="AY141" s="13" t="s">
        <v>170</v>
      </c>
      <c r="BE141" s="105">
        <f t="shared" si="19"/>
        <v>0</v>
      </c>
      <c r="BF141" s="105">
        <f t="shared" si="20"/>
        <v>0</v>
      </c>
      <c r="BG141" s="105">
        <f t="shared" si="21"/>
        <v>0</v>
      </c>
      <c r="BH141" s="105">
        <f t="shared" si="22"/>
        <v>0</v>
      </c>
      <c r="BI141" s="105">
        <f t="shared" si="23"/>
        <v>0</v>
      </c>
      <c r="BJ141" s="13" t="s">
        <v>23</v>
      </c>
      <c r="BK141" s="105">
        <f t="shared" si="24"/>
        <v>0</v>
      </c>
      <c r="BL141" s="13" t="s">
        <v>175</v>
      </c>
      <c r="BM141" s="13" t="s">
        <v>228</v>
      </c>
    </row>
    <row r="142" spans="2:65" s="1" customFormat="1" ht="22.5" customHeight="1">
      <c r="B142" s="30"/>
      <c r="C142" s="161" t="s">
        <v>9</v>
      </c>
      <c r="D142" s="161" t="s">
        <v>171</v>
      </c>
      <c r="E142" s="162" t="s">
        <v>229</v>
      </c>
      <c r="F142" s="245" t="s">
        <v>230</v>
      </c>
      <c r="G142" s="246"/>
      <c r="H142" s="246"/>
      <c r="I142" s="246"/>
      <c r="J142" s="163" t="s">
        <v>211</v>
      </c>
      <c r="K142" s="164">
        <v>1</v>
      </c>
      <c r="L142" s="247">
        <v>0</v>
      </c>
      <c r="M142" s="246"/>
      <c r="N142" s="248">
        <f t="shared" si="15"/>
        <v>0</v>
      </c>
      <c r="O142" s="246"/>
      <c r="P142" s="246"/>
      <c r="Q142" s="246"/>
      <c r="R142" s="32"/>
      <c r="T142" s="165" t="s">
        <v>21</v>
      </c>
      <c r="U142" s="39" t="s">
        <v>43</v>
      </c>
      <c r="V142" s="31"/>
      <c r="W142" s="166">
        <f t="shared" si="16"/>
        <v>0</v>
      </c>
      <c r="X142" s="166">
        <v>0</v>
      </c>
      <c r="Y142" s="166">
        <f t="shared" si="17"/>
        <v>0</v>
      </c>
      <c r="Z142" s="166">
        <v>0</v>
      </c>
      <c r="AA142" s="167">
        <f t="shared" si="18"/>
        <v>0</v>
      </c>
      <c r="AR142" s="13" t="s">
        <v>175</v>
      </c>
      <c r="AT142" s="13" t="s">
        <v>171</v>
      </c>
      <c r="AU142" s="13" t="s">
        <v>129</v>
      </c>
      <c r="AY142" s="13" t="s">
        <v>170</v>
      </c>
      <c r="BE142" s="105">
        <f t="shared" si="19"/>
        <v>0</v>
      </c>
      <c r="BF142" s="105">
        <f t="shared" si="20"/>
        <v>0</v>
      </c>
      <c r="BG142" s="105">
        <f t="shared" si="21"/>
        <v>0</v>
      </c>
      <c r="BH142" s="105">
        <f t="shared" si="22"/>
        <v>0</v>
      </c>
      <c r="BI142" s="105">
        <f t="shared" si="23"/>
        <v>0</v>
      </c>
      <c r="BJ142" s="13" t="s">
        <v>23</v>
      </c>
      <c r="BK142" s="105">
        <f t="shared" si="24"/>
        <v>0</v>
      </c>
      <c r="BL142" s="13" t="s">
        <v>175</v>
      </c>
      <c r="BM142" s="13" t="s">
        <v>231</v>
      </c>
    </row>
    <row r="143" spans="2:65" s="1" customFormat="1" ht="22.5" customHeight="1">
      <c r="B143" s="30"/>
      <c r="C143" s="161" t="s">
        <v>232</v>
      </c>
      <c r="D143" s="161" t="s">
        <v>171</v>
      </c>
      <c r="E143" s="162" t="s">
        <v>233</v>
      </c>
      <c r="F143" s="245" t="s">
        <v>234</v>
      </c>
      <c r="G143" s="246"/>
      <c r="H143" s="246"/>
      <c r="I143" s="246"/>
      <c r="J143" s="163" t="s">
        <v>211</v>
      </c>
      <c r="K143" s="164">
        <v>1</v>
      </c>
      <c r="L143" s="247">
        <v>0</v>
      </c>
      <c r="M143" s="246"/>
      <c r="N143" s="248">
        <f t="shared" si="15"/>
        <v>0</v>
      </c>
      <c r="O143" s="246"/>
      <c r="P143" s="246"/>
      <c r="Q143" s="246"/>
      <c r="R143" s="32"/>
      <c r="T143" s="165" t="s">
        <v>21</v>
      </c>
      <c r="U143" s="39" t="s">
        <v>43</v>
      </c>
      <c r="V143" s="31"/>
      <c r="W143" s="166">
        <f t="shared" si="16"/>
        <v>0</v>
      </c>
      <c r="X143" s="166">
        <v>0</v>
      </c>
      <c r="Y143" s="166">
        <f t="shared" si="17"/>
        <v>0</v>
      </c>
      <c r="Z143" s="166">
        <v>0</v>
      </c>
      <c r="AA143" s="167">
        <f t="shared" si="18"/>
        <v>0</v>
      </c>
      <c r="AR143" s="13" t="s">
        <v>175</v>
      </c>
      <c r="AT143" s="13" t="s">
        <v>171</v>
      </c>
      <c r="AU143" s="13" t="s">
        <v>129</v>
      </c>
      <c r="AY143" s="13" t="s">
        <v>170</v>
      </c>
      <c r="BE143" s="105">
        <f t="shared" si="19"/>
        <v>0</v>
      </c>
      <c r="BF143" s="105">
        <f t="shared" si="20"/>
        <v>0</v>
      </c>
      <c r="BG143" s="105">
        <f t="shared" si="21"/>
        <v>0</v>
      </c>
      <c r="BH143" s="105">
        <f t="shared" si="22"/>
        <v>0</v>
      </c>
      <c r="BI143" s="105">
        <f t="shared" si="23"/>
        <v>0</v>
      </c>
      <c r="BJ143" s="13" t="s">
        <v>23</v>
      </c>
      <c r="BK143" s="105">
        <f t="shared" si="24"/>
        <v>0</v>
      </c>
      <c r="BL143" s="13" t="s">
        <v>175</v>
      </c>
      <c r="BM143" s="13" t="s">
        <v>235</v>
      </c>
    </row>
    <row r="144" spans="2:65" s="1" customFormat="1" ht="31.5" customHeight="1">
      <c r="B144" s="30"/>
      <c r="C144" s="161" t="s">
        <v>236</v>
      </c>
      <c r="D144" s="161" t="s">
        <v>171</v>
      </c>
      <c r="E144" s="162" t="s">
        <v>237</v>
      </c>
      <c r="F144" s="245" t="s">
        <v>238</v>
      </c>
      <c r="G144" s="246"/>
      <c r="H144" s="246"/>
      <c r="I144" s="246"/>
      <c r="J144" s="163" t="s">
        <v>211</v>
      </c>
      <c r="K144" s="164">
        <v>1</v>
      </c>
      <c r="L144" s="247">
        <v>0</v>
      </c>
      <c r="M144" s="246"/>
      <c r="N144" s="248">
        <f t="shared" si="15"/>
        <v>0</v>
      </c>
      <c r="O144" s="246"/>
      <c r="P144" s="246"/>
      <c r="Q144" s="246"/>
      <c r="R144" s="32"/>
      <c r="T144" s="165" t="s">
        <v>21</v>
      </c>
      <c r="U144" s="39" t="s">
        <v>43</v>
      </c>
      <c r="V144" s="31"/>
      <c r="W144" s="166">
        <f t="shared" si="16"/>
        <v>0</v>
      </c>
      <c r="X144" s="166">
        <v>0</v>
      </c>
      <c r="Y144" s="166">
        <f t="shared" si="17"/>
        <v>0</v>
      </c>
      <c r="Z144" s="166">
        <v>0</v>
      </c>
      <c r="AA144" s="167">
        <f t="shared" si="18"/>
        <v>0</v>
      </c>
      <c r="AR144" s="13" t="s">
        <v>175</v>
      </c>
      <c r="AT144" s="13" t="s">
        <v>171</v>
      </c>
      <c r="AU144" s="13" t="s">
        <v>129</v>
      </c>
      <c r="AY144" s="13" t="s">
        <v>170</v>
      </c>
      <c r="BE144" s="105">
        <f t="shared" si="19"/>
        <v>0</v>
      </c>
      <c r="BF144" s="105">
        <f t="shared" si="20"/>
        <v>0</v>
      </c>
      <c r="BG144" s="105">
        <f t="shared" si="21"/>
        <v>0</v>
      </c>
      <c r="BH144" s="105">
        <f t="shared" si="22"/>
        <v>0</v>
      </c>
      <c r="BI144" s="105">
        <f t="shared" si="23"/>
        <v>0</v>
      </c>
      <c r="BJ144" s="13" t="s">
        <v>23</v>
      </c>
      <c r="BK144" s="105">
        <f t="shared" si="24"/>
        <v>0</v>
      </c>
      <c r="BL144" s="13" t="s">
        <v>175</v>
      </c>
      <c r="BM144" s="13" t="s">
        <v>239</v>
      </c>
    </row>
    <row r="145" spans="2:65" s="1" customFormat="1" ht="31.5" customHeight="1">
      <c r="B145" s="30"/>
      <c r="C145" s="161" t="s">
        <v>240</v>
      </c>
      <c r="D145" s="161" t="s">
        <v>171</v>
      </c>
      <c r="E145" s="162" t="s">
        <v>241</v>
      </c>
      <c r="F145" s="245" t="s">
        <v>242</v>
      </c>
      <c r="G145" s="246"/>
      <c r="H145" s="246"/>
      <c r="I145" s="246"/>
      <c r="J145" s="163" t="s">
        <v>243</v>
      </c>
      <c r="K145" s="164">
        <v>841.375</v>
      </c>
      <c r="L145" s="247">
        <v>0</v>
      </c>
      <c r="M145" s="246"/>
      <c r="N145" s="248">
        <f t="shared" si="15"/>
        <v>0</v>
      </c>
      <c r="O145" s="246"/>
      <c r="P145" s="246"/>
      <c r="Q145" s="246"/>
      <c r="R145" s="32"/>
      <c r="T145" s="165" t="s">
        <v>21</v>
      </c>
      <c r="U145" s="39" t="s">
        <v>43</v>
      </c>
      <c r="V145" s="31"/>
      <c r="W145" s="166">
        <f t="shared" si="16"/>
        <v>0</v>
      </c>
      <c r="X145" s="166">
        <v>0.11934</v>
      </c>
      <c r="Y145" s="166">
        <f t="shared" si="17"/>
        <v>100.4096925</v>
      </c>
      <c r="Z145" s="166">
        <v>0</v>
      </c>
      <c r="AA145" s="167">
        <f t="shared" si="18"/>
        <v>0</v>
      </c>
      <c r="AR145" s="13" t="s">
        <v>175</v>
      </c>
      <c r="AT145" s="13" t="s">
        <v>171</v>
      </c>
      <c r="AU145" s="13" t="s">
        <v>129</v>
      </c>
      <c r="AY145" s="13" t="s">
        <v>170</v>
      </c>
      <c r="BE145" s="105">
        <f t="shared" si="19"/>
        <v>0</v>
      </c>
      <c r="BF145" s="105">
        <f t="shared" si="20"/>
        <v>0</v>
      </c>
      <c r="BG145" s="105">
        <f t="shared" si="21"/>
        <v>0</v>
      </c>
      <c r="BH145" s="105">
        <f t="shared" si="22"/>
        <v>0</v>
      </c>
      <c r="BI145" s="105">
        <f t="shared" si="23"/>
        <v>0</v>
      </c>
      <c r="BJ145" s="13" t="s">
        <v>23</v>
      </c>
      <c r="BK145" s="105">
        <f t="shared" si="24"/>
        <v>0</v>
      </c>
      <c r="BL145" s="13" t="s">
        <v>175</v>
      </c>
      <c r="BM145" s="13" t="s">
        <v>244</v>
      </c>
    </row>
    <row r="146" spans="2:65" s="1" customFormat="1" ht="22.5" customHeight="1">
      <c r="B146" s="30"/>
      <c r="C146" s="168" t="s">
        <v>245</v>
      </c>
      <c r="D146" s="168" t="s">
        <v>246</v>
      </c>
      <c r="E146" s="169" t="s">
        <v>247</v>
      </c>
      <c r="F146" s="262" t="s">
        <v>248</v>
      </c>
      <c r="G146" s="263"/>
      <c r="H146" s="263"/>
      <c r="I146" s="263"/>
      <c r="J146" s="170" t="s">
        <v>243</v>
      </c>
      <c r="K146" s="171">
        <v>841.375</v>
      </c>
      <c r="L146" s="264">
        <v>0</v>
      </c>
      <c r="M146" s="263"/>
      <c r="N146" s="265">
        <f t="shared" si="15"/>
        <v>0</v>
      </c>
      <c r="O146" s="246"/>
      <c r="P146" s="246"/>
      <c r="Q146" s="246"/>
      <c r="R146" s="32"/>
      <c r="T146" s="165" t="s">
        <v>21</v>
      </c>
      <c r="U146" s="39" t="s">
        <v>43</v>
      </c>
      <c r="V146" s="31"/>
      <c r="W146" s="166">
        <f t="shared" si="16"/>
        <v>0</v>
      </c>
      <c r="X146" s="166">
        <v>0.0101</v>
      </c>
      <c r="Y146" s="166">
        <f t="shared" si="17"/>
        <v>8.4978875</v>
      </c>
      <c r="Z146" s="166">
        <v>0</v>
      </c>
      <c r="AA146" s="167">
        <f t="shared" si="18"/>
        <v>0</v>
      </c>
      <c r="AR146" s="13" t="s">
        <v>200</v>
      </c>
      <c r="AT146" s="13" t="s">
        <v>246</v>
      </c>
      <c r="AU146" s="13" t="s">
        <v>129</v>
      </c>
      <c r="AY146" s="13" t="s">
        <v>170</v>
      </c>
      <c r="BE146" s="105">
        <f t="shared" si="19"/>
        <v>0</v>
      </c>
      <c r="BF146" s="105">
        <f t="shared" si="20"/>
        <v>0</v>
      </c>
      <c r="BG146" s="105">
        <f t="shared" si="21"/>
        <v>0</v>
      </c>
      <c r="BH146" s="105">
        <f t="shared" si="22"/>
        <v>0</v>
      </c>
      <c r="BI146" s="105">
        <f t="shared" si="23"/>
        <v>0</v>
      </c>
      <c r="BJ146" s="13" t="s">
        <v>23</v>
      </c>
      <c r="BK146" s="105">
        <f t="shared" si="24"/>
        <v>0</v>
      </c>
      <c r="BL146" s="13" t="s">
        <v>175</v>
      </c>
      <c r="BM146" s="13" t="s">
        <v>249</v>
      </c>
    </row>
    <row r="147" spans="2:65" s="1" customFormat="1" ht="31.5" customHeight="1">
      <c r="B147" s="30"/>
      <c r="C147" s="161" t="s">
        <v>250</v>
      </c>
      <c r="D147" s="161" t="s">
        <v>171</v>
      </c>
      <c r="E147" s="162" t="s">
        <v>251</v>
      </c>
      <c r="F147" s="245" t="s">
        <v>252</v>
      </c>
      <c r="G147" s="246"/>
      <c r="H147" s="246"/>
      <c r="I147" s="246"/>
      <c r="J147" s="163" t="s">
        <v>243</v>
      </c>
      <c r="K147" s="164">
        <v>22.8</v>
      </c>
      <c r="L147" s="247">
        <v>0</v>
      </c>
      <c r="M147" s="246"/>
      <c r="N147" s="248">
        <f t="shared" si="15"/>
        <v>0</v>
      </c>
      <c r="O147" s="246"/>
      <c r="P147" s="246"/>
      <c r="Q147" s="246"/>
      <c r="R147" s="32"/>
      <c r="T147" s="165" t="s">
        <v>21</v>
      </c>
      <c r="U147" s="39" t="s">
        <v>43</v>
      </c>
      <c r="V147" s="31"/>
      <c r="W147" s="166">
        <f t="shared" si="16"/>
        <v>0</v>
      </c>
      <c r="X147" s="166">
        <v>0.11934</v>
      </c>
      <c r="Y147" s="166">
        <f t="shared" si="17"/>
        <v>2.720952</v>
      </c>
      <c r="Z147" s="166">
        <v>0</v>
      </c>
      <c r="AA147" s="167">
        <f t="shared" si="18"/>
        <v>0</v>
      </c>
      <c r="AR147" s="13" t="s">
        <v>175</v>
      </c>
      <c r="AT147" s="13" t="s">
        <v>171</v>
      </c>
      <c r="AU147" s="13" t="s">
        <v>129</v>
      </c>
      <c r="AY147" s="13" t="s">
        <v>170</v>
      </c>
      <c r="BE147" s="105">
        <f t="shared" si="19"/>
        <v>0</v>
      </c>
      <c r="BF147" s="105">
        <f t="shared" si="20"/>
        <v>0</v>
      </c>
      <c r="BG147" s="105">
        <f t="shared" si="21"/>
        <v>0</v>
      </c>
      <c r="BH147" s="105">
        <f t="shared" si="22"/>
        <v>0</v>
      </c>
      <c r="BI147" s="105">
        <f t="shared" si="23"/>
        <v>0</v>
      </c>
      <c r="BJ147" s="13" t="s">
        <v>23</v>
      </c>
      <c r="BK147" s="105">
        <f t="shared" si="24"/>
        <v>0</v>
      </c>
      <c r="BL147" s="13" t="s">
        <v>175</v>
      </c>
      <c r="BM147" s="13" t="s">
        <v>253</v>
      </c>
    </row>
    <row r="148" spans="2:65" s="1" customFormat="1" ht="31.5" customHeight="1">
      <c r="B148" s="30"/>
      <c r="C148" s="168" t="s">
        <v>254</v>
      </c>
      <c r="D148" s="168" t="s">
        <v>246</v>
      </c>
      <c r="E148" s="169" t="s">
        <v>255</v>
      </c>
      <c r="F148" s="262" t="s">
        <v>256</v>
      </c>
      <c r="G148" s="263"/>
      <c r="H148" s="263"/>
      <c r="I148" s="263"/>
      <c r="J148" s="170" t="s">
        <v>243</v>
      </c>
      <c r="K148" s="171">
        <v>22.8</v>
      </c>
      <c r="L148" s="264">
        <v>0</v>
      </c>
      <c r="M148" s="263"/>
      <c r="N148" s="265">
        <f t="shared" si="15"/>
        <v>0</v>
      </c>
      <c r="O148" s="246"/>
      <c r="P148" s="246"/>
      <c r="Q148" s="246"/>
      <c r="R148" s="32"/>
      <c r="T148" s="165" t="s">
        <v>21</v>
      </c>
      <c r="U148" s="39" t="s">
        <v>43</v>
      </c>
      <c r="V148" s="31"/>
      <c r="W148" s="166">
        <f t="shared" si="16"/>
        <v>0</v>
      </c>
      <c r="X148" s="166">
        <v>0.0101</v>
      </c>
      <c r="Y148" s="166">
        <f t="shared" si="17"/>
        <v>0.23027999999999998</v>
      </c>
      <c r="Z148" s="166">
        <v>0</v>
      </c>
      <c r="AA148" s="167">
        <f t="shared" si="18"/>
        <v>0</v>
      </c>
      <c r="AR148" s="13" t="s">
        <v>200</v>
      </c>
      <c r="AT148" s="13" t="s">
        <v>246</v>
      </c>
      <c r="AU148" s="13" t="s">
        <v>129</v>
      </c>
      <c r="AY148" s="13" t="s">
        <v>170</v>
      </c>
      <c r="BE148" s="105">
        <f t="shared" si="19"/>
        <v>0</v>
      </c>
      <c r="BF148" s="105">
        <f t="shared" si="20"/>
        <v>0</v>
      </c>
      <c r="BG148" s="105">
        <f t="shared" si="21"/>
        <v>0</v>
      </c>
      <c r="BH148" s="105">
        <f t="shared" si="22"/>
        <v>0</v>
      </c>
      <c r="BI148" s="105">
        <f t="shared" si="23"/>
        <v>0</v>
      </c>
      <c r="BJ148" s="13" t="s">
        <v>23</v>
      </c>
      <c r="BK148" s="105">
        <f t="shared" si="24"/>
        <v>0</v>
      </c>
      <c r="BL148" s="13" t="s">
        <v>175</v>
      </c>
      <c r="BM148" s="13" t="s">
        <v>257</v>
      </c>
    </row>
    <row r="149" spans="2:65" s="1" customFormat="1" ht="31.5" customHeight="1">
      <c r="B149" s="30"/>
      <c r="C149" s="161" t="s">
        <v>258</v>
      </c>
      <c r="D149" s="161" t="s">
        <v>171</v>
      </c>
      <c r="E149" s="162" t="s">
        <v>259</v>
      </c>
      <c r="F149" s="245" t="s">
        <v>260</v>
      </c>
      <c r="G149" s="246"/>
      <c r="H149" s="246"/>
      <c r="I149" s="246"/>
      <c r="J149" s="163" t="s">
        <v>174</v>
      </c>
      <c r="K149" s="164">
        <v>30.9</v>
      </c>
      <c r="L149" s="247">
        <v>0</v>
      </c>
      <c r="M149" s="246"/>
      <c r="N149" s="248">
        <f t="shared" si="15"/>
        <v>0</v>
      </c>
      <c r="O149" s="246"/>
      <c r="P149" s="246"/>
      <c r="Q149" s="246"/>
      <c r="R149" s="32"/>
      <c r="T149" s="165" t="s">
        <v>21</v>
      </c>
      <c r="U149" s="39" t="s">
        <v>43</v>
      </c>
      <c r="V149" s="31"/>
      <c r="W149" s="166">
        <f t="shared" si="16"/>
        <v>0</v>
      </c>
      <c r="X149" s="166">
        <v>0.00047</v>
      </c>
      <c r="Y149" s="166">
        <f t="shared" si="17"/>
        <v>0.014523</v>
      </c>
      <c r="Z149" s="166">
        <v>0</v>
      </c>
      <c r="AA149" s="167">
        <f t="shared" si="18"/>
        <v>0</v>
      </c>
      <c r="AR149" s="13" t="s">
        <v>175</v>
      </c>
      <c r="AT149" s="13" t="s">
        <v>171</v>
      </c>
      <c r="AU149" s="13" t="s">
        <v>129</v>
      </c>
      <c r="AY149" s="13" t="s">
        <v>170</v>
      </c>
      <c r="BE149" s="105">
        <f t="shared" si="19"/>
        <v>0</v>
      </c>
      <c r="BF149" s="105">
        <f t="shared" si="20"/>
        <v>0</v>
      </c>
      <c r="BG149" s="105">
        <f t="shared" si="21"/>
        <v>0</v>
      </c>
      <c r="BH149" s="105">
        <f t="shared" si="22"/>
        <v>0</v>
      </c>
      <c r="BI149" s="105">
        <f t="shared" si="23"/>
        <v>0</v>
      </c>
      <c r="BJ149" s="13" t="s">
        <v>23</v>
      </c>
      <c r="BK149" s="105">
        <f t="shared" si="24"/>
        <v>0</v>
      </c>
      <c r="BL149" s="13" t="s">
        <v>175</v>
      </c>
      <c r="BM149" s="13" t="s">
        <v>261</v>
      </c>
    </row>
    <row r="150" spans="2:63" s="9" customFormat="1" ht="29.85" customHeight="1">
      <c r="B150" s="150"/>
      <c r="C150" s="151"/>
      <c r="D150" s="160" t="s">
        <v>143</v>
      </c>
      <c r="E150" s="160"/>
      <c r="F150" s="160"/>
      <c r="G150" s="160"/>
      <c r="H150" s="160"/>
      <c r="I150" s="160"/>
      <c r="J150" s="160"/>
      <c r="K150" s="160"/>
      <c r="L150" s="160"/>
      <c r="M150" s="160"/>
      <c r="N150" s="258">
        <f>BK150</f>
        <v>0</v>
      </c>
      <c r="O150" s="259"/>
      <c r="P150" s="259"/>
      <c r="Q150" s="259"/>
      <c r="R150" s="153"/>
      <c r="T150" s="154"/>
      <c r="U150" s="151"/>
      <c r="V150" s="151"/>
      <c r="W150" s="155">
        <f>W151</f>
        <v>0</v>
      </c>
      <c r="X150" s="151"/>
      <c r="Y150" s="155">
        <f>Y151</f>
        <v>0</v>
      </c>
      <c r="Z150" s="151"/>
      <c r="AA150" s="156">
        <f>AA151</f>
        <v>0</v>
      </c>
      <c r="AR150" s="157" t="s">
        <v>23</v>
      </c>
      <c r="AT150" s="158" t="s">
        <v>77</v>
      </c>
      <c r="AU150" s="158" t="s">
        <v>23</v>
      </c>
      <c r="AY150" s="157" t="s">
        <v>170</v>
      </c>
      <c r="BK150" s="159">
        <f>BK151</f>
        <v>0</v>
      </c>
    </row>
    <row r="151" spans="2:65" s="1" customFormat="1" ht="22.5" customHeight="1">
      <c r="B151" s="30"/>
      <c r="C151" s="161" t="s">
        <v>262</v>
      </c>
      <c r="D151" s="161" t="s">
        <v>171</v>
      </c>
      <c r="E151" s="162" t="s">
        <v>263</v>
      </c>
      <c r="F151" s="245" t="s">
        <v>264</v>
      </c>
      <c r="G151" s="246"/>
      <c r="H151" s="246"/>
      <c r="I151" s="246"/>
      <c r="J151" s="163" t="s">
        <v>203</v>
      </c>
      <c r="K151" s="164">
        <v>1719.418</v>
      </c>
      <c r="L151" s="247">
        <v>0</v>
      </c>
      <c r="M151" s="246"/>
      <c r="N151" s="248">
        <f>ROUND(L151*K151,2)</f>
        <v>0</v>
      </c>
      <c r="O151" s="246"/>
      <c r="P151" s="246"/>
      <c r="Q151" s="246"/>
      <c r="R151" s="32"/>
      <c r="T151" s="165" t="s">
        <v>21</v>
      </c>
      <c r="U151" s="39" t="s">
        <v>43</v>
      </c>
      <c r="V151" s="31"/>
      <c r="W151" s="166">
        <f>V151*K151</f>
        <v>0</v>
      </c>
      <c r="X151" s="166">
        <v>0</v>
      </c>
      <c r="Y151" s="166">
        <f>X151*K151</f>
        <v>0</v>
      </c>
      <c r="Z151" s="166">
        <v>0</v>
      </c>
      <c r="AA151" s="167">
        <f>Z151*K151</f>
        <v>0</v>
      </c>
      <c r="AR151" s="13" t="s">
        <v>175</v>
      </c>
      <c r="AT151" s="13" t="s">
        <v>171</v>
      </c>
      <c r="AU151" s="13" t="s">
        <v>129</v>
      </c>
      <c r="AY151" s="13" t="s">
        <v>170</v>
      </c>
      <c r="BE151" s="105">
        <f>IF(U151="základní",N151,0)</f>
        <v>0</v>
      </c>
      <c r="BF151" s="105">
        <f>IF(U151="snížená",N151,0)</f>
        <v>0</v>
      </c>
      <c r="BG151" s="105">
        <f>IF(U151="zákl. přenesená",N151,0)</f>
        <v>0</v>
      </c>
      <c r="BH151" s="105">
        <f>IF(U151="sníž. přenesená",N151,0)</f>
        <v>0</v>
      </c>
      <c r="BI151" s="105">
        <f>IF(U151="nulová",N151,0)</f>
        <v>0</v>
      </c>
      <c r="BJ151" s="13" t="s">
        <v>23</v>
      </c>
      <c r="BK151" s="105">
        <f>ROUND(L151*K151,2)</f>
        <v>0</v>
      </c>
      <c r="BL151" s="13" t="s">
        <v>175</v>
      </c>
      <c r="BM151" s="13" t="s">
        <v>265</v>
      </c>
    </row>
    <row r="152" spans="2:63" s="9" customFormat="1" ht="37.35" customHeight="1">
      <c r="B152" s="150"/>
      <c r="C152" s="151"/>
      <c r="D152" s="152" t="s">
        <v>144</v>
      </c>
      <c r="E152" s="152"/>
      <c r="F152" s="152"/>
      <c r="G152" s="152"/>
      <c r="H152" s="152"/>
      <c r="I152" s="152"/>
      <c r="J152" s="152"/>
      <c r="K152" s="152"/>
      <c r="L152" s="152"/>
      <c r="M152" s="152"/>
      <c r="N152" s="260">
        <f>BK152</f>
        <v>0</v>
      </c>
      <c r="O152" s="261"/>
      <c r="P152" s="261"/>
      <c r="Q152" s="261"/>
      <c r="R152" s="153"/>
      <c r="T152" s="154"/>
      <c r="U152" s="151"/>
      <c r="V152" s="151"/>
      <c r="W152" s="155">
        <f>W153</f>
        <v>0</v>
      </c>
      <c r="X152" s="151"/>
      <c r="Y152" s="155">
        <f>Y153</f>
        <v>0</v>
      </c>
      <c r="Z152" s="151"/>
      <c r="AA152" s="156">
        <f>AA153</f>
        <v>0</v>
      </c>
      <c r="AR152" s="157" t="s">
        <v>129</v>
      </c>
      <c r="AT152" s="158" t="s">
        <v>77</v>
      </c>
      <c r="AU152" s="158" t="s">
        <v>78</v>
      </c>
      <c r="AY152" s="157" t="s">
        <v>170</v>
      </c>
      <c r="BK152" s="159">
        <f>BK153</f>
        <v>0</v>
      </c>
    </row>
    <row r="153" spans="2:63" s="9" customFormat="1" ht="19.9" customHeight="1">
      <c r="B153" s="150"/>
      <c r="C153" s="151"/>
      <c r="D153" s="160" t="s">
        <v>145</v>
      </c>
      <c r="E153" s="160"/>
      <c r="F153" s="160"/>
      <c r="G153" s="160"/>
      <c r="H153" s="160"/>
      <c r="I153" s="160"/>
      <c r="J153" s="160"/>
      <c r="K153" s="160"/>
      <c r="L153" s="160"/>
      <c r="M153" s="160"/>
      <c r="N153" s="249">
        <f>BK153</f>
        <v>0</v>
      </c>
      <c r="O153" s="250"/>
      <c r="P153" s="250"/>
      <c r="Q153" s="250"/>
      <c r="R153" s="153"/>
      <c r="T153" s="154"/>
      <c r="U153" s="151"/>
      <c r="V153" s="151"/>
      <c r="W153" s="155">
        <f>SUM(W154:W157)</f>
        <v>0</v>
      </c>
      <c r="X153" s="151"/>
      <c r="Y153" s="155">
        <f>SUM(Y154:Y157)</f>
        <v>0</v>
      </c>
      <c r="Z153" s="151"/>
      <c r="AA153" s="156">
        <f>SUM(AA154:AA157)</f>
        <v>0</v>
      </c>
      <c r="AR153" s="157" t="s">
        <v>129</v>
      </c>
      <c r="AT153" s="158" t="s">
        <v>77</v>
      </c>
      <c r="AU153" s="158" t="s">
        <v>23</v>
      </c>
      <c r="AY153" s="157" t="s">
        <v>170</v>
      </c>
      <c r="BK153" s="159">
        <f>SUM(BK154:BK157)</f>
        <v>0</v>
      </c>
    </row>
    <row r="154" spans="2:65" s="1" customFormat="1" ht="31.5" customHeight="1">
      <c r="B154" s="30"/>
      <c r="C154" s="161" t="s">
        <v>266</v>
      </c>
      <c r="D154" s="161" t="s">
        <v>171</v>
      </c>
      <c r="E154" s="162" t="s">
        <v>267</v>
      </c>
      <c r="F154" s="245" t="s">
        <v>268</v>
      </c>
      <c r="G154" s="246"/>
      <c r="H154" s="246"/>
      <c r="I154" s="246"/>
      <c r="J154" s="163" t="s">
        <v>243</v>
      </c>
      <c r="K154" s="164">
        <v>7.85</v>
      </c>
      <c r="L154" s="247">
        <v>0</v>
      </c>
      <c r="M154" s="246"/>
      <c r="N154" s="248">
        <f>ROUND(L154*K154,2)</f>
        <v>0</v>
      </c>
      <c r="O154" s="246"/>
      <c r="P154" s="246"/>
      <c r="Q154" s="246"/>
      <c r="R154" s="32"/>
      <c r="T154" s="165" t="s">
        <v>21</v>
      </c>
      <c r="U154" s="39" t="s">
        <v>43</v>
      </c>
      <c r="V154" s="31"/>
      <c r="W154" s="166">
        <f>V154*K154</f>
        <v>0</v>
      </c>
      <c r="X154" s="166">
        <v>0</v>
      </c>
      <c r="Y154" s="166">
        <f>X154*K154</f>
        <v>0</v>
      </c>
      <c r="Z154" s="166">
        <v>0</v>
      </c>
      <c r="AA154" s="167">
        <f>Z154*K154</f>
        <v>0</v>
      </c>
      <c r="AR154" s="13" t="s">
        <v>232</v>
      </c>
      <c r="AT154" s="13" t="s">
        <v>171</v>
      </c>
      <c r="AU154" s="13" t="s">
        <v>129</v>
      </c>
      <c r="AY154" s="13" t="s">
        <v>170</v>
      </c>
      <c r="BE154" s="105">
        <f>IF(U154="základní",N154,0)</f>
        <v>0</v>
      </c>
      <c r="BF154" s="105">
        <f>IF(U154="snížená",N154,0)</f>
        <v>0</v>
      </c>
      <c r="BG154" s="105">
        <f>IF(U154="zákl. přenesená",N154,0)</f>
        <v>0</v>
      </c>
      <c r="BH154" s="105">
        <f>IF(U154="sníž. přenesená",N154,0)</f>
        <v>0</v>
      </c>
      <c r="BI154" s="105">
        <f>IF(U154="nulová",N154,0)</f>
        <v>0</v>
      </c>
      <c r="BJ154" s="13" t="s">
        <v>23</v>
      </c>
      <c r="BK154" s="105">
        <f>ROUND(L154*K154,2)</f>
        <v>0</v>
      </c>
      <c r="BL154" s="13" t="s">
        <v>232</v>
      </c>
      <c r="BM154" s="13" t="s">
        <v>269</v>
      </c>
    </row>
    <row r="155" spans="2:65" s="1" customFormat="1" ht="31.5" customHeight="1">
      <c r="B155" s="30"/>
      <c r="C155" s="161" t="s">
        <v>270</v>
      </c>
      <c r="D155" s="161" t="s">
        <v>171</v>
      </c>
      <c r="E155" s="162" t="s">
        <v>271</v>
      </c>
      <c r="F155" s="245" t="s">
        <v>272</v>
      </c>
      <c r="G155" s="246"/>
      <c r="H155" s="246"/>
      <c r="I155" s="246"/>
      <c r="J155" s="163" t="s">
        <v>243</v>
      </c>
      <c r="K155" s="164">
        <v>6.7</v>
      </c>
      <c r="L155" s="247">
        <v>0</v>
      </c>
      <c r="M155" s="246"/>
      <c r="N155" s="248">
        <f>ROUND(L155*K155,2)</f>
        <v>0</v>
      </c>
      <c r="O155" s="246"/>
      <c r="P155" s="246"/>
      <c r="Q155" s="246"/>
      <c r="R155" s="32"/>
      <c r="T155" s="165" t="s">
        <v>21</v>
      </c>
      <c r="U155" s="39" t="s">
        <v>43</v>
      </c>
      <c r="V155" s="31"/>
      <c r="W155" s="166">
        <f>V155*K155</f>
        <v>0</v>
      </c>
      <c r="X155" s="166">
        <v>0</v>
      </c>
      <c r="Y155" s="166">
        <f>X155*K155</f>
        <v>0</v>
      </c>
      <c r="Z155" s="166">
        <v>0</v>
      </c>
      <c r="AA155" s="167">
        <f>Z155*K155</f>
        <v>0</v>
      </c>
      <c r="AR155" s="13" t="s">
        <v>232</v>
      </c>
      <c r="AT155" s="13" t="s">
        <v>171</v>
      </c>
      <c r="AU155" s="13" t="s">
        <v>129</v>
      </c>
      <c r="AY155" s="13" t="s">
        <v>170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13" t="s">
        <v>23</v>
      </c>
      <c r="BK155" s="105">
        <f>ROUND(L155*K155,2)</f>
        <v>0</v>
      </c>
      <c r="BL155" s="13" t="s">
        <v>232</v>
      </c>
      <c r="BM155" s="13" t="s">
        <v>273</v>
      </c>
    </row>
    <row r="156" spans="2:65" s="1" customFormat="1" ht="22.5" customHeight="1">
      <c r="B156" s="30"/>
      <c r="C156" s="161" t="s">
        <v>274</v>
      </c>
      <c r="D156" s="161" t="s">
        <v>171</v>
      </c>
      <c r="E156" s="162" t="s">
        <v>275</v>
      </c>
      <c r="F156" s="245" t="s">
        <v>276</v>
      </c>
      <c r="G156" s="246"/>
      <c r="H156" s="246"/>
      <c r="I156" s="246"/>
      <c r="J156" s="163" t="s">
        <v>243</v>
      </c>
      <c r="K156" s="164">
        <v>0.05</v>
      </c>
      <c r="L156" s="247">
        <v>0</v>
      </c>
      <c r="M156" s="246"/>
      <c r="N156" s="248">
        <f>ROUND(L156*K156,2)</f>
        <v>0</v>
      </c>
      <c r="O156" s="246"/>
      <c r="P156" s="246"/>
      <c r="Q156" s="246"/>
      <c r="R156" s="32"/>
      <c r="T156" s="165" t="s">
        <v>21</v>
      </c>
      <c r="U156" s="39" t="s">
        <v>43</v>
      </c>
      <c r="V156" s="31"/>
      <c r="W156" s="166">
        <f>V156*K156</f>
        <v>0</v>
      </c>
      <c r="X156" s="166">
        <v>0</v>
      </c>
      <c r="Y156" s="166">
        <f>X156*K156</f>
        <v>0</v>
      </c>
      <c r="Z156" s="166">
        <v>0</v>
      </c>
      <c r="AA156" s="167">
        <f>Z156*K156</f>
        <v>0</v>
      </c>
      <c r="AR156" s="13" t="s">
        <v>232</v>
      </c>
      <c r="AT156" s="13" t="s">
        <v>171</v>
      </c>
      <c r="AU156" s="13" t="s">
        <v>129</v>
      </c>
      <c r="AY156" s="13" t="s">
        <v>170</v>
      </c>
      <c r="BE156" s="105">
        <f>IF(U156="základní",N156,0)</f>
        <v>0</v>
      </c>
      <c r="BF156" s="105">
        <f>IF(U156="snížená",N156,0)</f>
        <v>0</v>
      </c>
      <c r="BG156" s="105">
        <f>IF(U156="zákl. přenesená",N156,0)</f>
        <v>0</v>
      </c>
      <c r="BH156" s="105">
        <f>IF(U156="sníž. přenesená",N156,0)</f>
        <v>0</v>
      </c>
      <c r="BI156" s="105">
        <f>IF(U156="nulová",N156,0)</f>
        <v>0</v>
      </c>
      <c r="BJ156" s="13" t="s">
        <v>23</v>
      </c>
      <c r="BK156" s="105">
        <f>ROUND(L156*K156,2)</f>
        <v>0</v>
      </c>
      <c r="BL156" s="13" t="s">
        <v>232</v>
      </c>
      <c r="BM156" s="13" t="s">
        <v>277</v>
      </c>
    </row>
    <row r="157" spans="2:65" s="1" customFormat="1" ht="31.5" customHeight="1">
      <c r="B157" s="30"/>
      <c r="C157" s="161" t="s">
        <v>278</v>
      </c>
      <c r="D157" s="161" t="s">
        <v>171</v>
      </c>
      <c r="E157" s="162" t="s">
        <v>279</v>
      </c>
      <c r="F157" s="245" t="s">
        <v>280</v>
      </c>
      <c r="G157" s="246"/>
      <c r="H157" s="246"/>
      <c r="I157" s="246"/>
      <c r="J157" s="163" t="s">
        <v>281</v>
      </c>
      <c r="K157" s="172">
        <v>0</v>
      </c>
      <c r="L157" s="247">
        <v>0</v>
      </c>
      <c r="M157" s="246"/>
      <c r="N157" s="248">
        <f>ROUND(L157*K157,2)</f>
        <v>0</v>
      </c>
      <c r="O157" s="246"/>
      <c r="P157" s="246"/>
      <c r="Q157" s="246"/>
      <c r="R157" s="32"/>
      <c r="T157" s="165" t="s">
        <v>21</v>
      </c>
      <c r="U157" s="39" t="s">
        <v>43</v>
      </c>
      <c r="V157" s="31"/>
      <c r="W157" s="166">
        <f>V157*K157</f>
        <v>0</v>
      </c>
      <c r="X157" s="166">
        <v>0</v>
      </c>
      <c r="Y157" s="166">
        <f>X157*K157</f>
        <v>0</v>
      </c>
      <c r="Z157" s="166">
        <v>0</v>
      </c>
      <c r="AA157" s="167">
        <f>Z157*K157</f>
        <v>0</v>
      </c>
      <c r="AR157" s="13" t="s">
        <v>232</v>
      </c>
      <c r="AT157" s="13" t="s">
        <v>171</v>
      </c>
      <c r="AU157" s="13" t="s">
        <v>129</v>
      </c>
      <c r="AY157" s="13" t="s">
        <v>170</v>
      </c>
      <c r="BE157" s="105">
        <f>IF(U157="základní",N157,0)</f>
        <v>0</v>
      </c>
      <c r="BF157" s="105">
        <f>IF(U157="snížená",N157,0)</f>
        <v>0</v>
      </c>
      <c r="BG157" s="105">
        <f>IF(U157="zákl. přenesená",N157,0)</f>
        <v>0</v>
      </c>
      <c r="BH157" s="105">
        <f>IF(U157="sníž. přenesená",N157,0)</f>
        <v>0</v>
      </c>
      <c r="BI157" s="105">
        <f>IF(U157="nulová",N157,0)</f>
        <v>0</v>
      </c>
      <c r="BJ157" s="13" t="s">
        <v>23</v>
      </c>
      <c r="BK157" s="105">
        <f>ROUND(L157*K157,2)</f>
        <v>0</v>
      </c>
      <c r="BL157" s="13" t="s">
        <v>232</v>
      </c>
      <c r="BM157" s="13" t="s">
        <v>282</v>
      </c>
    </row>
    <row r="158" spans="2:63" s="1" customFormat="1" ht="49.9" customHeight="1">
      <c r="B158" s="30"/>
      <c r="C158" s="31"/>
      <c r="D158" s="152" t="s">
        <v>283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251">
        <f>BK158</f>
        <v>0</v>
      </c>
      <c r="O158" s="252"/>
      <c r="P158" s="252"/>
      <c r="Q158" s="252"/>
      <c r="R158" s="32"/>
      <c r="T158" s="73"/>
      <c r="U158" s="31"/>
      <c r="V158" s="31"/>
      <c r="W158" s="31"/>
      <c r="X158" s="31"/>
      <c r="Y158" s="31"/>
      <c r="Z158" s="31"/>
      <c r="AA158" s="74"/>
      <c r="AT158" s="13" t="s">
        <v>77</v>
      </c>
      <c r="AU158" s="13" t="s">
        <v>78</v>
      </c>
      <c r="AY158" s="13" t="s">
        <v>284</v>
      </c>
      <c r="BK158" s="105">
        <f>SUM(BK159:BK161)</f>
        <v>0</v>
      </c>
    </row>
    <row r="159" spans="2:63" s="1" customFormat="1" ht="22.35" customHeight="1">
      <c r="B159" s="30"/>
      <c r="C159" s="173" t="s">
        <v>21</v>
      </c>
      <c r="D159" s="173" t="s">
        <v>171</v>
      </c>
      <c r="E159" s="174" t="s">
        <v>21</v>
      </c>
      <c r="F159" s="253" t="s">
        <v>21</v>
      </c>
      <c r="G159" s="254"/>
      <c r="H159" s="254"/>
      <c r="I159" s="254"/>
      <c r="J159" s="175" t="s">
        <v>21</v>
      </c>
      <c r="K159" s="172"/>
      <c r="L159" s="247"/>
      <c r="M159" s="246"/>
      <c r="N159" s="248">
        <f>BK159</f>
        <v>0</v>
      </c>
      <c r="O159" s="246"/>
      <c r="P159" s="246"/>
      <c r="Q159" s="246"/>
      <c r="R159" s="32"/>
      <c r="T159" s="165" t="s">
        <v>21</v>
      </c>
      <c r="U159" s="176" t="s">
        <v>43</v>
      </c>
      <c r="V159" s="31"/>
      <c r="W159" s="31"/>
      <c r="X159" s="31"/>
      <c r="Y159" s="31"/>
      <c r="Z159" s="31"/>
      <c r="AA159" s="74"/>
      <c r="AT159" s="13" t="s">
        <v>284</v>
      </c>
      <c r="AU159" s="13" t="s">
        <v>23</v>
      </c>
      <c r="AY159" s="13" t="s">
        <v>284</v>
      </c>
      <c r="BE159" s="105">
        <f>IF(U159="základní",N159,0)</f>
        <v>0</v>
      </c>
      <c r="BF159" s="105">
        <f>IF(U159="snížená",N159,0)</f>
        <v>0</v>
      </c>
      <c r="BG159" s="105">
        <f>IF(U159="zákl. přenesená",N159,0)</f>
        <v>0</v>
      </c>
      <c r="BH159" s="105">
        <f>IF(U159="sníž. přenesená",N159,0)</f>
        <v>0</v>
      </c>
      <c r="BI159" s="105">
        <f>IF(U159="nulová",N159,0)</f>
        <v>0</v>
      </c>
      <c r="BJ159" s="13" t="s">
        <v>23</v>
      </c>
      <c r="BK159" s="105">
        <f>L159*K159</f>
        <v>0</v>
      </c>
    </row>
    <row r="160" spans="2:63" s="1" customFormat="1" ht="22.35" customHeight="1">
      <c r="B160" s="30"/>
      <c r="C160" s="173" t="s">
        <v>21</v>
      </c>
      <c r="D160" s="173" t="s">
        <v>171</v>
      </c>
      <c r="E160" s="174" t="s">
        <v>21</v>
      </c>
      <c r="F160" s="253" t="s">
        <v>21</v>
      </c>
      <c r="G160" s="254"/>
      <c r="H160" s="254"/>
      <c r="I160" s="254"/>
      <c r="J160" s="175" t="s">
        <v>21</v>
      </c>
      <c r="K160" s="172"/>
      <c r="L160" s="247"/>
      <c r="M160" s="246"/>
      <c r="N160" s="248">
        <f>BK160</f>
        <v>0</v>
      </c>
      <c r="O160" s="246"/>
      <c r="P160" s="246"/>
      <c r="Q160" s="246"/>
      <c r="R160" s="32"/>
      <c r="T160" s="165" t="s">
        <v>21</v>
      </c>
      <c r="U160" s="176" t="s">
        <v>43</v>
      </c>
      <c r="V160" s="31"/>
      <c r="W160" s="31"/>
      <c r="X160" s="31"/>
      <c r="Y160" s="31"/>
      <c r="Z160" s="31"/>
      <c r="AA160" s="74"/>
      <c r="AT160" s="13" t="s">
        <v>284</v>
      </c>
      <c r="AU160" s="13" t="s">
        <v>23</v>
      </c>
      <c r="AY160" s="13" t="s">
        <v>284</v>
      </c>
      <c r="BE160" s="105">
        <f>IF(U160="základní",N160,0)</f>
        <v>0</v>
      </c>
      <c r="BF160" s="105">
        <f>IF(U160="snížená",N160,0)</f>
        <v>0</v>
      </c>
      <c r="BG160" s="105">
        <f>IF(U160="zákl. přenesená",N160,0)</f>
        <v>0</v>
      </c>
      <c r="BH160" s="105">
        <f>IF(U160="sníž. přenesená",N160,0)</f>
        <v>0</v>
      </c>
      <c r="BI160" s="105">
        <f>IF(U160="nulová",N160,0)</f>
        <v>0</v>
      </c>
      <c r="BJ160" s="13" t="s">
        <v>23</v>
      </c>
      <c r="BK160" s="105">
        <f>L160*K160</f>
        <v>0</v>
      </c>
    </row>
    <row r="161" spans="2:63" s="1" customFormat="1" ht="22.35" customHeight="1">
      <c r="B161" s="30"/>
      <c r="C161" s="173" t="s">
        <v>21</v>
      </c>
      <c r="D161" s="173" t="s">
        <v>171</v>
      </c>
      <c r="E161" s="174" t="s">
        <v>21</v>
      </c>
      <c r="F161" s="253" t="s">
        <v>21</v>
      </c>
      <c r="G161" s="254"/>
      <c r="H161" s="254"/>
      <c r="I161" s="254"/>
      <c r="J161" s="175" t="s">
        <v>21</v>
      </c>
      <c r="K161" s="172"/>
      <c r="L161" s="247"/>
      <c r="M161" s="246"/>
      <c r="N161" s="248">
        <f>BK161</f>
        <v>0</v>
      </c>
      <c r="O161" s="246"/>
      <c r="P161" s="246"/>
      <c r="Q161" s="246"/>
      <c r="R161" s="32"/>
      <c r="T161" s="165" t="s">
        <v>21</v>
      </c>
      <c r="U161" s="176" t="s">
        <v>43</v>
      </c>
      <c r="V161" s="51"/>
      <c r="W161" s="51"/>
      <c r="X161" s="51"/>
      <c r="Y161" s="51"/>
      <c r="Z161" s="51"/>
      <c r="AA161" s="53"/>
      <c r="AT161" s="13" t="s">
        <v>284</v>
      </c>
      <c r="AU161" s="13" t="s">
        <v>23</v>
      </c>
      <c r="AY161" s="13" t="s">
        <v>284</v>
      </c>
      <c r="BE161" s="105">
        <f>IF(U161="základní",N161,0)</f>
        <v>0</v>
      </c>
      <c r="BF161" s="105">
        <f>IF(U161="snížená",N161,0)</f>
        <v>0</v>
      </c>
      <c r="BG161" s="105">
        <f>IF(U161="zákl. přenesená",N161,0)</f>
        <v>0</v>
      </c>
      <c r="BH161" s="105">
        <f>IF(U161="sníž. přenesená",N161,0)</f>
        <v>0</v>
      </c>
      <c r="BI161" s="105">
        <f>IF(U161="nulová",N161,0)</f>
        <v>0</v>
      </c>
      <c r="BJ161" s="13" t="s">
        <v>23</v>
      </c>
      <c r="BK161" s="105">
        <f>L161*K161</f>
        <v>0</v>
      </c>
    </row>
    <row r="162" spans="2:18" s="1" customFormat="1" ht="6.95" customHeight="1">
      <c r="B162" s="54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6"/>
    </row>
  </sheetData>
  <sheetProtection algorithmName="SHA-512" hashValue="n6bf8v+fHwLlIgo3ODLPKOCM6ghtAY8+EW3WWWsAFHvQb3Q0JoEXqBNaOP/i4tjbUYVAy+fv3NwqQcN0DjAHaw==" saltValue="EmSacII2RzZYs+ssy/aQvg==" spinCount="100000" sheet="1" objects="1" scenarios="1" formatColumns="0" formatRows="0" sort="0" autoFilter="0"/>
  <mergeCells count="169">
    <mergeCell ref="H1:K1"/>
    <mergeCell ref="S2:AC2"/>
    <mergeCell ref="N123:Q123"/>
    <mergeCell ref="N124:Q124"/>
    <mergeCell ref="N125:Q125"/>
    <mergeCell ref="N129:Q129"/>
    <mergeCell ref="N136:Q136"/>
    <mergeCell ref="N150:Q150"/>
    <mergeCell ref="N152:Q152"/>
    <mergeCell ref="F149:I149"/>
    <mergeCell ref="L149:M149"/>
    <mergeCell ref="N149:Q149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N153:Q153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59:D162">
      <formula1>"K,M"</formula1>
    </dataValidation>
    <dataValidation type="list" allowBlank="1" showInputMessage="1" showErrorMessage="1" error="Povoleny jsou hodnoty základní, snížená, zákl. přenesená, sníž. přenesená, nulová." sqref="U159:U16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850</v>
      </c>
      <c r="G1" s="181"/>
      <c r="H1" s="255" t="s">
        <v>851</v>
      </c>
      <c r="I1" s="255"/>
      <c r="J1" s="255"/>
      <c r="K1" s="255"/>
      <c r="L1" s="181" t="s">
        <v>852</v>
      </c>
      <c r="M1" s="179"/>
      <c r="N1" s="179"/>
      <c r="O1" s="180" t="s">
        <v>128</v>
      </c>
      <c r="P1" s="179"/>
      <c r="Q1" s="179"/>
      <c r="R1" s="179"/>
      <c r="S1" s="181" t="s">
        <v>853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1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88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129</v>
      </c>
    </row>
    <row r="4" spans="2:46" ht="36.95" customHeight="1">
      <c r="B4" s="17"/>
      <c r="C4" s="185" t="s">
        <v>130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131</v>
      </c>
      <c r="E7" s="31"/>
      <c r="F7" s="191" t="s">
        <v>285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5.1.2018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133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122</v>
      </c>
      <c r="E28" s="31"/>
      <c r="F28" s="31"/>
      <c r="G28" s="31"/>
      <c r="H28" s="31"/>
      <c r="I28" s="31"/>
      <c r="J28" s="31"/>
      <c r="K28" s="31"/>
      <c r="L28" s="31"/>
      <c r="M28" s="194">
        <f>N99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ROUND((((SUM(BE99:BE106)+SUM(BE124:BE143))+SUM(BE145:BE147))),2)</f>
        <v>0</v>
      </c>
      <c r="I32" s="204"/>
      <c r="J32" s="204"/>
      <c r="K32" s="31"/>
      <c r="L32" s="31"/>
      <c r="M32" s="231">
        <f>ROUND(((ROUND((SUM(BE99:BE106)+SUM(BE124:BE143)),2)*F32)+SUM(BE145:BE147)*F32),2)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ROUND((((SUM(BF99:BF106)+SUM(BF124:BF143))+SUM(BF145:BF147))),2)</f>
        <v>0</v>
      </c>
      <c r="I33" s="204"/>
      <c r="J33" s="204"/>
      <c r="K33" s="31"/>
      <c r="L33" s="31"/>
      <c r="M33" s="231">
        <f>ROUND(((ROUND((SUM(BF99:BF106)+SUM(BF124:BF143)),2)*F33)+SUM(BF145:BF147)*F33),2)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ROUND((((SUM(BG99:BG106)+SUM(BG124:BG143))+SUM(BG145:BG147))),2)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ROUND((((SUM(BH99:BH106)+SUM(BH124:BH143))+SUM(BH145:BH147))),2)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ROUND((((SUM(BI99:BI106)+SUM(BI124:BI143))+SUM(BI145:BI147))),2)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134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131</v>
      </c>
      <c r="D79" s="31"/>
      <c r="E79" s="31"/>
      <c r="F79" s="205" t="str">
        <f>F7</f>
        <v>SO02 - Fotbalové hřiště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5.1.2018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135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136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137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6">
        <f>N124</f>
        <v>0</v>
      </c>
      <c r="O88" s="204"/>
      <c r="P88" s="204"/>
      <c r="Q88" s="204"/>
      <c r="R88" s="32"/>
      <c r="T88" s="123"/>
      <c r="U88" s="123"/>
      <c r="AU88" s="13" t="s">
        <v>138</v>
      </c>
    </row>
    <row r="89" spans="2:21" s="6" customFormat="1" ht="24.95" customHeight="1">
      <c r="B89" s="125"/>
      <c r="C89" s="126"/>
      <c r="D89" s="127" t="s">
        <v>139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N125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286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4">
        <f>N126</f>
        <v>0</v>
      </c>
      <c r="O90" s="238"/>
      <c r="P90" s="238"/>
      <c r="Q90" s="238"/>
      <c r="R90" s="132"/>
      <c r="T90" s="133"/>
      <c r="U90" s="133"/>
    </row>
    <row r="91" spans="2:21" s="7" customFormat="1" ht="19.9" customHeight="1">
      <c r="B91" s="130"/>
      <c r="C91" s="131"/>
      <c r="D91" s="101" t="s">
        <v>140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4">
        <f>N130</f>
        <v>0</v>
      </c>
      <c r="O91" s="238"/>
      <c r="P91" s="238"/>
      <c r="Q91" s="238"/>
      <c r="R91" s="132"/>
      <c r="T91" s="133"/>
      <c r="U91" s="133"/>
    </row>
    <row r="92" spans="2:21" s="7" customFormat="1" ht="19.9" customHeight="1">
      <c r="B92" s="130"/>
      <c r="C92" s="131"/>
      <c r="D92" s="101" t="s">
        <v>141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4">
        <f>N133</f>
        <v>0</v>
      </c>
      <c r="O92" s="238"/>
      <c r="P92" s="238"/>
      <c r="Q92" s="238"/>
      <c r="R92" s="132"/>
      <c r="T92" s="133"/>
      <c r="U92" s="133"/>
    </row>
    <row r="93" spans="2:21" s="7" customFormat="1" ht="19.9" customHeight="1">
      <c r="B93" s="130"/>
      <c r="C93" s="131"/>
      <c r="D93" s="101" t="s">
        <v>142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4">
        <f>N136</f>
        <v>0</v>
      </c>
      <c r="O93" s="238"/>
      <c r="P93" s="238"/>
      <c r="Q93" s="238"/>
      <c r="R93" s="132"/>
      <c r="T93" s="133"/>
      <c r="U93" s="133"/>
    </row>
    <row r="94" spans="2:21" s="7" customFormat="1" ht="19.9" customHeight="1">
      <c r="B94" s="130"/>
      <c r="C94" s="131"/>
      <c r="D94" s="101" t="s">
        <v>143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24">
        <f>N139</f>
        <v>0</v>
      </c>
      <c r="O94" s="238"/>
      <c r="P94" s="238"/>
      <c r="Q94" s="238"/>
      <c r="R94" s="132"/>
      <c r="T94" s="133"/>
      <c r="U94" s="133"/>
    </row>
    <row r="95" spans="2:21" s="6" customFormat="1" ht="24.95" customHeight="1">
      <c r="B95" s="125"/>
      <c r="C95" s="126"/>
      <c r="D95" s="127" t="s">
        <v>144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36">
        <f>N141</f>
        <v>0</v>
      </c>
      <c r="O95" s="237"/>
      <c r="P95" s="237"/>
      <c r="Q95" s="237"/>
      <c r="R95" s="128"/>
      <c r="T95" s="129"/>
      <c r="U95" s="129"/>
    </row>
    <row r="96" spans="2:21" s="7" customFormat="1" ht="19.9" customHeight="1">
      <c r="B96" s="130"/>
      <c r="C96" s="131"/>
      <c r="D96" s="101" t="s">
        <v>287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24">
        <f>N142</f>
        <v>0</v>
      </c>
      <c r="O96" s="238"/>
      <c r="P96" s="238"/>
      <c r="Q96" s="238"/>
      <c r="R96" s="132"/>
      <c r="T96" s="133"/>
      <c r="U96" s="133"/>
    </row>
    <row r="97" spans="2:21" s="6" customFormat="1" ht="21.75" customHeight="1">
      <c r="B97" s="125"/>
      <c r="C97" s="126"/>
      <c r="D97" s="127" t="s">
        <v>146</v>
      </c>
      <c r="E97" s="126"/>
      <c r="F97" s="126"/>
      <c r="G97" s="126"/>
      <c r="H97" s="126"/>
      <c r="I97" s="126"/>
      <c r="J97" s="126"/>
      <c r="K97" s="126"/>
      <c r="L97" s="126"/>
      <c r="M97" s="126"/>
      <c r="N97" s="239">
        <f>N144</f>
        <v>0</v>
      </c>
      <c r="O97" s="237"/>
      <c r="P97" s="237"/>
      <c r="Q97" s="237"/>
      <c r="R97" s="128"/>
      <c r="T97" s="129"/>
      <c r="U97" s="129"/>
    </row>
    <row r="98" spans="2:21" s="1" customFormat="1" ht="21.75" customHeight="1"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2"/>
      <c r="T98" s="123"/>
      <c r="U98" s="123"/>
    </row>
    <row r="99" spans="2:21" s="1" customFormat="1" ht="29.25" customHeight="1">
      <c r="B99" s="30"/>
      <c r="C99" s="124" t="s">
        <v>147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240">
        <f>ROUND(N100+N101+N102+N103+N104+N105,2)</f>
        <v>0</v>
      </c>
      <c r="O99" s="204"/>
      <c r="P99" s="204"/>
      <c r="Q99" s="204"/>
      <c r="R99" s="32"/>
      <c r="T99" s="134"/>
      <c r="U99" s="135" t="s">
        <v>42</v>
      </c>
    </row>
    <row r="100" spans="2:65" s="1" customFormat="1" ht="18" customHeight="1">
      <c r="B100" s="30"/>
      <c r="C100" s="31"/>
      <c r="D100" s="222" t="s">
        <v>148</v>
      </c>
      <c r="E100" s="204"/>
      <c r="F100" s="204"/>
      <c r="G100" s="204"/>
      <c r="H100" s="204"/>
      <c r="I100" s="31"/>
      <c r="J100" s="31"/>
      <c r="K100" s="31"/>
      <c r="L100" s="31"/>
      <c r="M100" s="31"/>
      <c r="N100" s="223">
        <f>ROUND(N88*T100,2)</f>
        <v>0</v>
      </c>
      <c r="O100" s="204"/>
      <c r="P100" s="204"/>
      <c r="Q100" s="204"/>
      <c r="R100" s="32"/>
      <c r="S100" s="136"/>
      <c r="T100" s="73"/>
      <c r="U100" s="137" t="s">
        <v>43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149</v>
      </c>
      <c r="AZ100" s="138"/>
      <c r="BA100" s="138"/>
      <c r="BB100" s="138"/>
      <c r="BC100" s="138"/>
      <c r="BD100" s="138"/>
      <c r="BE100" s="140">
        <f aca="true" t="shared" si="0" ref="BE100:BE105">IF(U100="základní",N100,0)</f>
        <v>0</v>
      </c>
      <c r="BF100" s="140">
        <f aca="true" t="shared" si="1" ref="BF100:BF105">IF(U100="snížená",N100,0)</f>
        <v>0</v>
      </c>
      <c r="BG100" s="140">
        <f aca="true" t="shared" si="2" ref="BG100:BG105">IF(U100="zákl. přenesená",N100,0)</f>
        <v>0</v>
      </c>
      <c r="BH100" s="140">
        <f aca="true" t="shared" si="3" ref="BH100:BH105">IF(U100="sníž. přenesená",N100,0)</f>
        <v>0</v>
      </c>
      <c r="BI100" s="140">
        <f aca="true" t="shared" si="4" ref="BI100:BI105">IF(U100="nulová",N100,0)</f>
        <v>0</v>
      </c>
      <c r="BJ100" s="139" t="s">
        <v>23</v>
      </c>
      <c r="BK100" s="138"/>
      <c r="BL100" s="138"/>
      <c r="BM100" s="138"/>
    </row>
    <row r="101" spans="2:65" s="1" customFormat="1" ht="18" customHeight="1">
      <c r="B101" s="30"/>
      <c r="C101" s="31"/>
      <c r="D101" s="222" t="s">
        <v>150</v>
      </c>
      <c r="E101" s="204"/>
      <c r="F101" s="204"/>
      <c r="G101" s="204"/>
      <c r="H101" s="204"/>
      <c r="I101" s="31"/>
      <c r="J101" s="31"/>
      <c r="K101" s="31"/>
      <c r="L101" s="31"/>
      <c r="M101" s="31"/>
      <c r="N101" s="223">
        <f>ROUND(N88*T101,2)</f>
        <v>0</v>
      </c>
      <c r="O101" s="204"/>
      <c r="P101" s="204"/>
      <c r="Q101" s="204"/>
      <c r="R101" s="32"/>
      <c r="S101" s="136"/>
      <c r="T101" s="73"/>
      <c r="U101" s="137" t="s">
        <v>43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149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23</v>
      </c>
      <c r="BK101" s="138"/>
      <c r="BL101" s="138"/>
      <c r="BM101" s="138"/>
    </row>
    <row r="102" spans="2:65" s="1" customFormat="1" ht="18" customHeight="1">
      <c r="B102" s="30"/>
      <c r="C102" s="31"/>
      <c r="D102" s="222" t="s">
        <v>151</v>
      </c>
      <c r="E102" s="204"/>
      <c r="F102" s="204"/>
      <c r="G102" s="204"/>
      <c r="H102" s="204"/>
      <c r="I102" s="31"/>
      <c r="J102" s="31"/>
      <c r="K102" s="31"/>
      <c r="L102" s="31"/>
      <c r="M102" s="31"/>
      <c r="N102" s="223">
        <f>ROUND(N88*T102,2)</f>
        <v>0</v>
      </c>
      <c r="O102" s="204"/>
      <c r="P102" s="204"/>
      <c r="Q102" s="204"/>
      <c r="R102" s="32"/>
      <c r="S102" s="136"/>
      <c r="T102" s="73"/>
      <c r="U102" s="137" t="s">
        <v>43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149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23</v>
      </c>
      <c r="BK102" s="138"/>
      <c r="BL102" s="138"/>
      <c r="BM102" s="138"/>
    </row>
    <row r="103" spans="2:65" s="1" customFormat="1" ht="18" customHeight="1">
      <c r="B103" s="30"/>
      <c r="C103" s="31"/>
      <c r="D103" s="222" t="s">
        <v>152</v>
      </c>
      <c r="E103" s="204"/>
      <c r="F103" s="204"/>
      <c r="G103" s="204"/>
      <c r="H103" s="204"/>
      <c r="I103" s="31"/>
      <c r="J103" s="31"/>
      <c r="K103" s="31"/>
      <c r="L103" s="31"/>
      <c r="M103" s="31"/>
      <c r="N103" s="223">
        <f>ROUND(N88*T103,2)</f>
        <v>0</v>
      </c>
      <c r="O103" s="204"/>
      <c r="P103" s="204"/>
      <c r="Q103" s="204"/>
      <c r="R103" s="32"/>
      <c r="S103" s="136"/>
      <c r="T103" s="73"/>
      <c r="U103" s="137" t="s">
        <v>43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9" t="s">
        <v>149</v>
      </c>
      <c r="AZ103" s="138"/>
      <c r="BA103" s="138"/>
      <c r="BB103" s="138"/>
      <c r="BC103" s="138"/>
      <c r="BD103" s="138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23</v>
      </c>
      <c r="BK103" s="138"/>
      <c r="BL103" s="138"/>
      <c r="BM103" s="138"/>
    </row>
    <row r="104" spans="2:65" s="1" customFormat="1" ht="18" customHeight="1">
      <c r="B104" s="30"/>
      <c r="C104" s="31"/>
      <c r="D104" s="222" t="s">
        <v>153</v>
      </c>
      <c r="E104" s="204"/>
      <c r="F104" s="204"/>
      <c r="G104" s="204"/>
      <c r="H104" s="204"/>
      <c r="I104" s="31"/>
      <c r="J104" s="31"/>
      <c r="K104" s="31"/>
      <c r="L104" s="31"/>
      <c r="M104" s="31"/>
      <c r="N104" s="223">
        <f>ROUND(N88*T104,2)</f>
        <v>0</v>
      </c>
      <c r="O104" s="204"/>
      <c r="P104" s="204"/>
      <c r="Q104" s="204"/>
      <c r="R104" s="32"/>
      <c r="S104" s="136"/>
      <c r="T104" s="73"/>
      <c r="U104" s="137" t="s">
        <v>43</v>
      </c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9" t="s">
        <v>149</v>
      </c>
      <c r="AZ104" s="138"/>
      <c r="BA104" s="138"/>
      <c r="BB104" s="138"/>
      <c r="BC104" s="138"/>
      <c r="BD104" s="138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23</v>
      </c>
      <c r="BK104" s="138"/>
      <c r="BL104" s="138"/>
      <c r="BM104" s="138"/>
    </row>
    <row r="105" spans="2:65" s="1" customFormat="1" ht="18" customHeight="1">
      <c r="B105" s="30"/>
      <c r="C105" s="31"/>
      <c r="D105" s="101" t="s">
        <v>154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223">
        <f>ROUND(N88*T105,2)</f>
        <v>0</v>
      </c>
      <c r="O105" s="204"/>
      <c r="P105" s="204"/>
      <c r="Q105" s="204"/>
      <c r="R105" s="32"/>
      <c r="S105" s="136"/>
      <c r="T105" s="141"/>
      <c r="U105" s="142" t="s">
        <v>43</v>
      </c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9" t="s">
        <v>155</v>
      </c>
      <c r="AZ105" s="138"/>
      <c r="BA105" s="138"/>
      <c r="BB105" s="138"/>
      <c r="BC105" s="138"/>
      <c r="BD105" s="138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23</v>
      </c>
      <c r="BK105" s="138"/>
      <c r="BL105" s="138"/>
      <c r="BM105" s="138"/>
    </row>
    <row r="106" spans="2:21" s="1" customFormat="1" ht="13.5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  <c r="T106" s="123"/>
      <c r="U106" s="123"/>
    </row>
    <row r="107" spans="2:21" s="1" customFormat="1" ht="29.25" customHeight="1">
      <c r="B107" s="30"/>
      <c r="C107" s="112" t="s">
        <v>127</v>
      </c>
      <c r="D107" s="113"/>
      <c r="E107" s="113"/>
      <c r="F107" s="113"/>
      <c r="G107" s="113"/>
      <c r="H107" s="113"/>
      <c r="I107" s="113"/>
      <c r="J107" s="113"/>
      <c r="K107" s="113"/>
      <c r="L107" s="220">
        <f>ROUND(SUM(N88+N99),2)</f>
        <v>0</v>
      </c>
      <c r="M107" s="235"/>
      <c r="N107" s="235"/>
      <c r="O107" s="235"/>
      <c r="P107" s="235"/>
      <c r="Q107" s="235"/>
      <c r="R107" s="32"/>
      <c r="T107" s="123"/>
      <c r="U107" s="123"/>
    </row>
    <row r="108" spans="2:21" s="1" customFormat="1" ht="6.95" customHeight="1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6"/>
      <c r="T108" s="123"/>
      <c r="U108" s="123"/>
    </row>
    <row r="112" spans="2:18" s="1" customFormat="1" ht="6.95" customHeight="1"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9"/>
    </row>
    <row r="113" spans="2:18" s="1" customFormat="1" ht="36.95" customHeight="1">
      <c r="B113" s="30"/>
      <c r="C113" s="185" t="s">
        <v>156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32"/>
    </row>
    <row r="114" spans="2:18" s="1" customFormat="1" ht="6.9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18" s="1" customFormat="1" ht="30" customHeight="1">
      <c r="B115" s="30"/>
      <c r="C115" s="25" t="s">
        <v>17</v>
      </c>
      <c r="D115" s="31"/>
      <c r="E115" s="31"/>
      <c r="F115" s="227" t="str">
        <f>F6</f>
        <v>AS Kostelec nad Orlicí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31"/>
      <c r="R115" s="32"/>
    </row>
    <row r="116" spans="2:18" s="1" customFormat="1" ht="36.95" customHeight="1">
      <c r="B116" s="30"/>
      <c r="C116" s="64" t="s">
        <v>131</v>
      </c>
      <c r="D116" s="31"/>
      <c r="E116" s="31"/>
      <c r="F116" s="205" t="str">
        <f>F7</f>
        <v>SO02 - Fotbalové hřiště</v>
      </c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31"/>
      <c r="R116" s="32"/>
    </row>
    <row r="117" spans="2:18" s="1" customFormat="1" ht="6.95" customHeight="1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18" s="1" customFormat="1" ht="18" customHeight="1">
      <c r="B118" s="30"/>
      <c r="C118" s="25" t="s">
        <v>24</v>
      </c>
      <c r="D118" s="31"/>
      <c r="E118" s="31"/>
      <c r="F118" s="23" t="str">
        <f>F9</f>
        <v xml:space="preserve"> </v>
      </c>
      <c r="G118" s="31"/>
      <c r="H118" s="31"/>
      <c r="I118" s="31"/>
      <c r="J118" s="31"/>
      <c r="K118" s="25" t="s">
        <v>26</v>
      </c>
      <c r="L118" s="31"/>
      <c r="M118" s="233" t="str">
        <f>IF(O9="","",O9)</f>
        <v>5.1.2018</v>
      </c>
      <c r="N118" s="204"/>
      <c r="O118" s="204"/>
      <c r="P118" s="204"/>
      <c r="Q118" s="31"/>
      <c r="R118" s="32"/>
    </row>
    <row r="119" spans="2:18" s="1" customFormat="1" ht="6.9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18" s="1" customFormat="1" ht="15">
      <c r="B120" s="30"/>
      <c r="C120" s="25" t="s">
        <v>30</v>
      </c>
      <c r="D120" s="31"/>
      <c r="E120" s="31"/>
      <c r="F120" s="23" t="str">
        <f>E12</f>
        <v xml:space="preserve"> </v>
      </c>
      <c r="G120" s="31"/>
      <c r="H120" s="31"/>
      <c r="I120" s="31"/>
      <c r="J120" s="31"/>
      <c r="K120" s="25" t="s">
        <v>35</v>
      </c>
      <c r="L120" s="31"/>
      <c r="M120" s="190" t="str">
        <f>E18</f>
        <v xml:space="preserve"> </v>
      </c>
      <c r="N120" s="204"/>
      <c r="O120" s="204"/>
      <c r="P120" s="204"/>
      <c r="Q120" s="204"/>
      <c r="R120" s="32"/>
    </row>
    <row r="121" spans="2:18" s="1" customFormat="1" ht="14.45" customHeight="1">
      <c r="B121" s="30"/>
      <c r="C121" s="25" t="s">
        <v>33</v>
      </c>
      <c r="D121" s="31"/>
      <c r="E121" s="31"/>
      <c r="F121" s="23" t="str">
        <f>IF(E15="","",E15)</f>
        <v>Vyplň údaj</v>
      </c>
      <c r="G121" s="31"/>
      <c r="H121" s="31"/>
      <c r="I121" s="31"/>
      <c r="J121" s="31"/>
      <c r="K121" s="25" t="s">
        <v>37</v>
      </c>
      <c r="L121" s="31"/>
      <c r="M121" s="190" t="str">
        <f>E21</f>
        <v xml:space="preserve"> </v>
      </c>
      <c r="N121" s="204"/>
      <c r="O121" s="204"/>
      <c r="P121" s="204"/>
      <c r="Q121" s="204"/>
      <c r="R121" s="32"/>
    </row>
    <row r="122" spans="2:18" s="1" customFormat="1" ht="10.35" customHeight="1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27" s="8" customFormat="1" ht="29.25" customHeight="1">
      <c r="B123" s="143"/>
      <c r="C123" s="144" t="s">
        <v>157</v>
      </c>
      <c r="D123" s="145" t="s">
        <v>158</v>
      </c>
      <c r="E123" s="145" t="s">
        <v>60</v>
      </c>
      <c r="F123" s="241" t="s">
        <v>159</v>
      </c>
      <c r="G123" s="242"/>
      <c r="H123" s="242"/>
      <c r="I123" s="242"/>
      <c r="J123" s="145" t="s">
        <v>160</v>
      </c>
      <c r="K123" s="145" t="s">
        <v>161</v>
      </c>
      <c r="L123" s="243" t="s">
        <v>162</v>
      </c>
      <c r="M123" s="242"/>
      <c r="N123" s="241" t="s">
        <v>136</v>
      </c>
      <c r="O123" s="242"/>
      <c r="P123" s="242"/>
      <c r="Q123" s="244"/>
      <c r="R123" s="146"/>
      <c r="T123" s="76" t="s">
        <v>163</v>
      </c>
      <c r="U123" s="77" t="s">
        <v>42</v>
      </c>
      <c r="V123" s="77" t="s">
        <v>164</v>
      </c>
      <c r="W123" s="77" t="s">
        <v>165</v>
      </c>
      <c r="X123" s="77" t="s">
        <v>166</v>
      </c>
      <c r="Y123" s="77" t="s">
        <v>167</v>
      </c>
      <c r="Z123" s="77" t="s">
        <v>168</v>
      </c>
      <c r="AA123" s="78" t="s">
        <v>169</v>
      </c>
    </row>
    <row r="124" spans="2:63" s="1" customFormat="1" ht="29.25" customHeight="1">
      <c r="B124" s="30"/>
      <c r="C124" s="80" t="s">
        <v>133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256">
        <f>BK124</f>
        <v>0</v>
      </c>
      <c r="O124" s="257"/>
      <c r="P124" s="257"/>
      <c r="Q124" s="257"/>
      <c r="R124" s="32"/>
      <c r="T124" s="79"/>
      <c r="U124" s="46"/>
      <c r="V124" s="46"/>
      <c r="W124" s="147">
        <f>W125+W141+W144</f>
        <v>0</v>
      </c>
      <c r="X124" s="46"/>
      <c r="Y124" s="147">
        <f>Y125+Y141+Y144</f>
        <v>3548.3877484</v>
      </c>
      <c r="Z124" s="46"/>
      <c r="AA124" s="148">
        <f>AA125+AA141+AA144</f>
        <v>0</v>
      </c>
      <c r="AT124" s="13" t="s">
        <v>77</v>
      </c>
      <c r="AU124" s="13" t="s">
        <v>138</v>
      </c>
      <c r="BK124" s="149">
        <f>BK125+BK141+BK144</f>
        <v>0</v>
      </c>
    </row>
    <row r="125" spans="2:63" s="9" customFormat="1" ht="37.35" customHeight="1">
      <c r="B125" s="150"/>
      <c r="C125" s="151"/>
      <c r="D125" s="152" t="s">
        <v>139</v>
      </c>
      <c r="E125" s="152"/>
      <c r="F125" s="152"/>
      <c r="G125" s="152"/>
      <c r="H125" s="152"/>
      <c r="I125" s="152"/>
      <c r="J125" s="152"/>
      <c r="K125" s="152"/>
      <c r="L125" s="152"/>
      <c r="M125" s="152"/>
      <c r="N125" s="239">
        <f>BK125</f>
        <v>0</v>
      </c>
      <c r="O125" s="236"/>
      <c r="P125" s="236"/>
      <c r="Q125" s="236"/>
      <c r="R125" s="153"/>
      <c r="T125" s="154"/>
      <c r="U125" s="151"/>
      <c r="V125" s="151"/>
      <c r="W125" s="155">
        <f>W126+W130+W133+W136+W139</f>
        <v>0</v>
      </c>
      <c r="X125" s="151"/>
      <c r="Y125" s="155">
        <f>Y126+Y130+Y133+Y136+Y139</f>
        <v>3548.3877484</v>
      </c>
      <c r="Z125" s="151"/>
      <c r="AA125" s="156">
        <f>AA126+AA130+AA133+AA136+AA139</f>
        <v>0</v>
      </c>
      <c r="AR125" s="157" t="s">
        <v>23</v>
      </c>
      <c r="AT125" s="158" t="s">
        <v>77</v>
      </c>
      <c r="AU125" s="158" t="s">
        <v>78</v>
      </c>
      <c r="AY125" s="157" t="s">
        <v>170</v>
      </c>
      <c r="BK125" s="159">
        <f>BK126+BK130+BK133+BK136+BK139</f>
        <v>0</v>
      </c>
    </row>
    <row r="126" spans="2:63" s="9" customFormat="1" ht="19.9" customHeight="1">
      <c r="B126" s="150"/>
      <c r="C126" s="151"/>
      <c r="D126" s="160" t="s">
        <v>286</v>
      </c>
      <c r="E126" s="160"/>
      <c r="F126" s="160"/>
      <c r="G126" s="160"/>
      <c r="H126" s="160"/>
      <c r="I126" s="160"/>
      <c r="J126" s="160"/>
      <c r="K126" s="160"/>
      <c r="L126" s="160"/>
      <c r="M126" s="160"/>
      <c r="N126" s="249">
        <f>BK126</f>
        <v>0</v>
      </c>
      <c r="O126" s="250"/>
      <c r="P126" s="250"/>
      <c r="Q126" s="250"/>
      <c r="R126" s="153"/>
      <c r="T126" s="154"/>
      <c r="U126" s="151"/>
      <c r="V126" s="151"/>
      <c r="W126" s="155">
        <f>SUM(W127:W129)</f>
        <v>0</v>
      </c>
      <c r="X126" s="151"/>
      <c r="Y126" s="155">
        <f>SUM(Y127:Y129)</f>
        <v>7.785658399999999</v>
      </c>
      <c r="Z126" s="151"/>
      <c r="AA126" s="156">
        <f>SUM(AA127:AA129)</f>
        <v>0</v>
      </c>
      <c r="AR126" s="157" t="s">
        <v>23</v>
      </c>
      <c r="AT126" s="158" t="s">
        <v>77</v>
      </c>
      <c r="AU126" s="158" t="s">
        <v>23</v>
      </c>
      <c r="AY126" s="157" t="s">
        <v>170</v>
      </c>
      <c r="BK126" s="159">
        <f>SUM(BK127:BK129)</f>
        <v>0</v>
      </c>
    </row>
    <row r="127" spans="2:65" s="1" customFormat="1" ht="31.5" customHeight="1">
      <c r="B127" s="30"/>
      <c r="C127" s="161" t="s">
        <v>23</v>
      </c>
      <c r="D127" s="161" t="s">
        <v>171</v>
      </c>
      <c r="E127" s="162" t="s">
        <v>288</v>
      </c>
      <c r="F127" s="245" t="s">
        <v>289</v>
      </c>
      <c r="G127" s="246"/>
      <c r="H127" s="246"/>
      <c r="I127" s="246"/>
      <c r="J127" s="163" t="s">
        <v>174</v>
      </c>
      <c r="K127" s="164">
        <v>19.24</v>
      </c>
      <c r="L127" s="247">
        <v>0</v>
      </c>
      <c r="M127" s="246"/>
      <c r="N127" s="248">
        <f>ROUND(L127*K127,2)</f>
        <v>0</v>
      </c>
      <c r="O127" s="246"/>
      <c r="P127" s="246"/>
      <c r="Q127" s="246"/>
      <c r="R127" s="32"/>
      <c r="T127" s="165" t="s">
        <v>21</v>
      </c>
      <c r="U127" s="39" t="s">
        <v>43</v>
      </c>
      <c r="V127" s="31"/>
      <c r="W127" s="166">
        <f>V127*K127</f>
        <v>0</v>
      </c>
      <c r="X127" s="166">
        <v>0.101</v>
      </c>
      <c r="Y127" s="166">
        <f>X127*K127</f>
        <v>1.9432399999999999</v>
      </c>
      <c r="Z127" s="166">
        <v>0</v>
      </c>
      <c r="AA127" s="167">
        <f>Z127*K127</f>
        <v>0</v>
      </c>
      <c r="AR127" s="13" t="s">
        <v>175</v>
      </c>
      <c r="AT127" s="13" t="s">
        <v>171</v>
      </c>
      <c r="AU127" s="13" t="s">
        <v>129</v>
      </c>
      <c r="AY127" s="13" t="s">
        <v>170</v>
      </c>
      <c r="BE127" s="105">
        <f>IF(U127="základní",N127,0)</f>
        <v>0</v>
      </c>
      <c r="BF127" s="105">
        <f>IF(U127="snížená",N127,0)</f>
        <v>0</v>
      </c>
      <c r="BG127" s="105">
        <f>IF(U127="zákl. přenesená",N127,0)</f>
        <v>0</v>
      </c>
      <c r="BH127" s="105">
        <f>IF(U127="sníž. přenesená",N127,0)</f>
        <v>0</v>
      </c>
      <c r="BI127" s="105">
        <f>IF(U127="nulová",N127,0)</f>
        <v>0</v>
      </c>
      <c r="BJ127" s="13" t="s">
        <v>23</v>
      </c>
      <c r="BK127" s="105">
        <f>ROUND(L127*K127,2)</f>
        <v>0</v>
      </c>
      <c r="BL127" s="13" t="s">
        <v>175</v>
      </c>
      <c r="BM127" s="13" t="s">
        <v>290</v>
      </c>
    </row>
    <row r="128" spans="2:65" s="1" customFormat="1" ht="31.5" customHeight="1">
      <c r="B128" s="30"/>
      <c r="C128" s="161" t="s">
        <v>129</v>
      </c>
      <c r="D128" s="161" t="s">
        <v>171</v>
      </c>
      <c r="E128" s="162" t="s">
        <v>291</v>
      </c>
      <c r="F128" s="245" t="s">
        <v>292</v>
      </c>
      <c r="G128" s="246"/>
      <c r="H128" s="246"/>
      <c r="I128" s="246"/>
      <c r="J128" s="163" t="s">
        <v>174</v>
      </c>
      <c r="K128" s="164">
        <v>19.24</v>
      </c>
      <c r="L128" s="247">
        <v>0</v>
      </c>
      <c r="M128" s="246"/>
      <c r="N128" s="248">
        <f>ROUND(L128*K128,2)</f>
        <v>0</v>
      </c>
      <c r="O128" s="246"/>
      <c r="P128" s="246"/>
      <c r="Q128" s="246"/>
      <c r="R128" s="32"/>
      <c r="T128" s="165" t="s">
        <v>21</v>
      </c>
      <c r="U128" s="39" t="s">
        <v>43</v>
      </c>
      <c r="V128" s="31"/>
      <c r="W128" s="166">
        <f>V128*K128</f>
        <v>0</v>
      </c>
      <c r="X128" s="166">
        <v>0.20266</v>
      </c>
      <c r="Y128" s="166">
        <f>X128*K128</f>
        <v>3.8991784</v>
      </c>
      <c r="Z128" s="166">
        <v>0</v>
      </c>
      <c r="AA128" s="167">
        <f>Z128*K128</f>
        <v>0</v>
      </c>
      <c r="AR128" s="13" t="s">
        <v>175</v>
      </c>
      <c r="AT128" s="13" t="s">
        <v>171</v>
      </c>
      <c r="AU128" s="13" t="s">
        <v>129</v>
      </c>
      <c r="AY128" s="13" t="s">
        <v>170</v>
      </c>
      <c r="BE128" s="105">
        <f>IF(U128="základní",N128,0)</f>
        <v>0</v>
      </c>
      <c r="BF128" s="105">
        <f>IF(U128="snížená",N128,0)</f>
        <v>0</v>
      </c>
      <c r="BG128" s="105">
        <f>IF(U128="zákl. přenesená",N128,0)</f>
        <v>0</v>
      </c>
      <c r="BH128" s="105">
        <f>IF(U128="sníž. přenesená",N128,0)</f>
        <v>0</v>
      </c>
      <c r="BI128" s="105">
        <f>IF(U128="nulová",N128,0)</f>
        <v>0</v>
      </c>
      <c r="BJ128" s="13" t="s">
        <v>23</v>
      </c>
      <c r="BK128" s="105">
        <f>ROUND(L128*K128,2)</f>
        <v>0</v>
      </c>
      <c r="BL128" s="13" t="s">
        <v>175</v>
      </c>
      <c r="BM128" s="13" t="s">
        <v>293</v>
      </c>
    </row>
    <row r="129" spans="2:65" s="1" customFormat="1" ht="31.5" customHeight="1">
      <c r="B129" s="30"/>
      <c r="C129" s="161" t="s">
        <v>180</v>
      </c>
      <c r="D129" s="161" t="s">
        <v>171</v>
      </c>
      <c r="E129" s="162" t="s">
        <v>294</v>
      </c>
      <c r="F129" s="245" t="s">
        <v>295</v>
      </c>
      <c r="G129" s="246"/>
      <c r="H129" s="246"/>
      <c r="I129" s="246"/>
      <c r="J129" s="163" t="s">
        <v>174</v>
      </c>
      <c r="K129" s="164">
        <v>19.24</v>
      </c>
      <c r="L129" s="247">
        <v>0</v>
      </c>
      <c r="M129" s="246"/>
      <c r="N129" s="248">
        <f>ROUND(L129*K129,2)</f>
        <v>0</v>
      </c>
      <c r="O129" s="246"/>
      <c r="P129" s="246"/>
      <c r="Q129" s="246"/>
      <c r="R129" s="32"/>
      <c r="T129" s="165" t="s">
        <v>21</v>
      </c>
      <c r="U129" s="39" t="s">
        <v>43</v>
      </c>
      <c r="V129" s="31"/>
      <c r="W129" s="166">
        <f>V129*K129</f>
        <v>0</v>
      </c>
      <c r="X129" s="166">
        <v>0.101</v>
      </c>
      <c r="Y129" s="166">
        <f>X129*K129</f>
        <v>1.9432399999999999</v>
      </c>
      <c r="Z129" s="166">
        <v>0</v>
      </c>
      <c r="AA129" s="167">
        <f>Z129*K129</f>
        <v>0</v>
      </c>
      <c r="AR129" s="13" t="s">
        <v>175</v>
      </c>
      <c r="AT129" s="13" t="s">
        <v>171</v>
      </c>
      <c r="AU129" s="13" t="s">
        <v>129</v>
      </c>
      <c r="AY129" s="13" t="s">
        <v>170</v>
      </c>
      <c r="BE129" s="105">
        <f>IF(U129="základní",N129,0)</f>
        <v>0</v>
      </c>
      <c r="BF129" s="105">
        <f>IF(U129="snížená",N129,0)</f>
        <v>0</v>
      </c>
      <c r="BG129" s="105">
        <f>IF(U129="zákl. přenesená",N129,0)</f>
        <v>0</v>
      </c>
      <c r="BH129" s="105">
        <f>IF(U129="sníž. přenesená",N129,0)</f>
        <v>0</v>
      </c>
      <c r="BI129" s="105">
        <f>IF(U129="nulová",N129,0)</f>
        <v>0</v>
      </c>
      <c r="BJ129" s="13" t="s">
        <v>23</v>
      </c>
      <c r="BK129" s="105">
        <f>ROUND(L129*K129,2)</f>
        <v>0</v>
      </c>
      <c r="BL129" s="13" t="s">
        <v>175</v>
      </c>
      <c r="BM129" s="13" t="s">
        <v>296</v>
      </c>
    </row>
    <row r="130" spans="2:63" s="9" customFormat="1" ht="29.85" customHeight="1">
      <c r="B130" s="150"/>
      <c r="C130" s="151"/>
      <c r="D130" s="160" t="s">
        <v>140</v>
      </c>
      <c r="E130" s="160"/>
      <c r="F130" s="160"/>
      <c r="G130" s="160"/>
      <c r="H130" s="160"/>
      <c r="I130" s="160"/>
      <c r="J130" s="160"/>
      <c r="K130" s="160"/>
      <c r="L130" s="160"/>
      <c r="M130" s="160"/>
      <c r="N130" s="258">
        <f>BK130</f>
        <v>0</v>
      </c>
      <c r="O130" s="259"/>
      <c r="P130" s="259"/>
      <c r="Q130" s="259"/>
      <c r="R130" s="153"/>
      <c r="T130" s="154"/>
      <c r="U130" s="151"/>
      <c r="V130" s="151"/>
      <c r="W130" s="155">
        <f>SUM(W131:W132)</f>
        <v>0</v>
      </c>
      <c r="X130" s="151"/>
      <c r="Y130" s="155">
        <f>SUM(Y131:Y132)</f>
        <v>4.44925</v>
      </c>
      <c r="Z130" s="151"/>
      <c r="AA130" s="156">
        <f>SUM(AA131:AA132)</f>
        <v>0</v>
      </c>
      <c r="AR130" s="157" t="s">
        <v>23</v>
      </c>
      <c r="AT130" s="158" t="s">
        <v>77</v>
      </c>
      <c r="AU130" s="158" t="s">
        <v>23</v>
      </c>
      <c r="AY130" s="157" t="s">
        <v>170</v>
      </c>
      <c r="BK130" s="159">
        <f>SUM(BK131:BK132)</f>
        <v>0</v>
      </c>
    </row>
    <row r="131" spans="2:65" s="1" customFormat="1" ht="31.5" customHeight="1">
      <c r="B131" s="30"/>
      <c r="C131" s="161" t="s">
        <v>175</v>
      </c>
      <c r="D131" s="161" t="s">
        <v>171</v>
      </c>
      <c r="E131" s="162" t="s">
        <v>297</v>
      </c>
      <c r="F131" s="245" t="s">
        <v>298</v>
      </c>
      <c r="G131" s="246"/>
      <c r="H131" s="246"/>
      <c r="I131" s="246"/>
      <c r="J131" s="163" t="s">
        <v>174</v>
      </c>
      <c r="K131" s="164">
        <v>19.24</v>
      </c>
      <c r="L131" s="247">
        <v>0</v>
      </c>
      <c r="M131" s="246"/>
      <c r="N131" s="248">
        <f>ROUND(L131*K131,2)</f>
        <v>0</v>
      </c>
      <c r="O131" s="246"/>
      <c r="P131" s="246"/>
      <c r="Q131" s="246"/>
      <c r="R131" s="32"/>
      <c r="T131" s="165" t="s">
        <v>21</v>
      </c>
      <c r="U131" s="39" t="s">
        <v>43</v>
      </c>
      <c r="V131" s="31"/>
      <c r="W131" s="166">
        <f>V131*K131</f>
        <v>0</v>
      </c>
      <c r="X131" s="166">
        <v>0.08425</v>
      </c>
      <c r="Y131" s="166">
        <f>X131*K131</f>
        <v>1.62097</v>
      </c>
      <c r="Z131" s="166">
        <v>0</v>
      </c>
      <c r="AA131" s="167">
        <f>Z131*K131</f>
        <v>0</v>
      </c>
      <c r="AR131" s="13" t="s">
        <v>175</v>
      </c>
      <c r="AT131" s="13" t="s">
        <v>171</v>
      </c>
      <c r="AU131" s="13" t="s">
        <v>129</v>
      </c>
      <c r="AY131" s="13" t="s">
        <v>170</v>
      </c>
      <c r="BE131" s="105">
        <f>IF(U131="základní",N131,0)</f>
        <v>0</v>
      </c>
      <c r="BF131" s="105">
        <f>IF(U131="snížená",N131,0)</f>
        <v>0</v>
      </c>
      <c r="BG131" s="105">
        <f>IF(U131="zákl. přenesená",N131,0)</f>
        <v>0</v>
      </c>
      <c r="BH131" s="105">
        <f>IF(U131="sníž. přenesená",N131,0)</f>
        <v>0</v>
      </c>
      <c r="BI131" s="105">
        <f>IF(U131="nulová",N131,0)</f>
        <v>0</v>
      </c>
      <c r="BJ131" s="13" t="s">
        <v>23</v>
      </c>
      <c r="BK131" s="105">
        <f>ROUND(L131*K131,2)</f>
        <v>0</v>
      </c>
      <c r="BL131" s="13" t="s">
        <v>175</v>
      </c>
      <c r="BM131" s="13" t="s">
        <v>299</v>
      </c>
    </row>
    <row r="132" spans="2:65" s="1" customFormat="1" ht="22.5" customHeight="1">
      <c r="B132" s="30"/>
      <c r="C132" s="168" t="s">
        <v>187</v>
      </c>
      <c r="D132" s="168" t="s">
        <v>246</v>
      </c>
      <c r="E132" s="169" t="s">
        <v>300</v>
      </c>
      <c r="F132" s="262" t="s">
        <v>301</v>
      </c>
      <c r="G132" s="263"/>
      <c r="H132" s="263"/>
      <c r="I132" s="263"/>
      <c r="J132" s="170" t="s">
        <v>174</v>
      </c>
      <c r="K132" s="171">
        <v>20.202</v>
      </c>
      <c r="L132" s="264">
        <v>0</v>
      </c>
      <c r="M132" s="263"/>
      <c r="N132" s="265">
        <f>ROUND(L132*K132,2)</f>
        <v>0</v>
      </c>
      <c r="O132" s="246"/>
      <c r="P132" s="246"/>
      <c r="Q132" s="246"/>
      <c r="R132" s="32"/>
      <c r="T132" s="165" t="s">
        <v>21</v>
      </c>
      <c r="U132" s="39" t="s">
        <v>43</v>
      </c>
      <c r="V132" s="31"/>
      <c r="W132" s="166">
        <f>V132*K132</f>
        <v>0</v>
      </c>
      <c r="X132" s="166">
        <v>0.14</v>
      </c>
      <c r="Y132" s="166">
        <f>X132*K132</f>
        <v>2.8282800000000003</v>
      </c>
      <c r="Z132" s="166">
        <v>0</v>
      </c>
      <c r="AA132" s="167">
        <f>Z132*K132</f>
        <v>0</v>
      </c>
      <c r="AR132" s="13" t="s">
        <v>200</v>
      </c>
      <c r="AT132" s="13" t="s">
        <v>246</v>
      </c>
      <c r="AU132" s="13" t="s">
        <v>129</v>
      </c>
      <c r="AY132" s="13" t="s">
        <v>170</v>
      </c>
      <c r="BE132" s="105">
        <f>IF(U132="základní",N132,0)</f>
        <v>0</v>
      </c>
      <c r="BF132" s="105">
        <f>IF(U132="snížená",N132,0)</f>
        <v>0</v>
      </c>
      <c r="BG132" s="105">
        <f>IF(U132="zákl. přenesená",N132,0)</f>
        <v>0</v>
      </c>
      <c r="BH132" s="105">
        <f>IF(U132="sníž. přenesená",N132,0)</f>
        <v>0</v>
      </c>
      <c r="BI132" s="105">
        <f>IF(U132="nulová",N132,0)</f>
        <v>0</v>
      </c>
      <c r="BJ132" s="13" t="s">
        <v>23</v>
      </c>
      <c r="BK132" s="105">
        <f>ROUND(L132*K132,2)</f>
        <v>0</v>
      </c>
      <c r="BL132" s="13" t="s">
        <v>175</v>
      </c>
      <c r="BM132" s="13" t="s">
        <v>302</v>
      </c>
    </row>
    <row r="133" spans="2:63" s="9" customFormat="1" ht="29.85" customHeight="1">
      <c r="B133" s="150"/>
      <c r="C133" s="151"/>
      <c r="D133" s="160" t="s">
        <v>141</v>
      </c>
      <c r="E133" s="160"/>
      <c r="F133" s="160"/>
      <c r="G133" s="160"/>
      <c r="H133" s="160"/>
      <c r="I133" s="160"/>
      <c r="J133" s="160"/>
      <c r="K133" s="160"/>
      <c r="L133" s="160"/>
      <c r="M133" s="160"/>
      <c r="N133" s="258">
        <f>BK133</f>
        <v>0</v>
      </c>
      <c r="O133" s="259"/>
      <c r="P133" s="259"/>
      <c r="Q133" s="259"/>
      <c r="R133" s="153"/>
      <c r="T133" s="154"/>
      <c r="U133" s="151"/>
      <c r="V133" s="151"/>
      <c r="W133" s="155">
        <f>SUM(W134:W135)</f>
        <v>0</v>
      </c>
      <c r="X133" s="151"/>
      <c r="Y133" s="155">
        <f>SUM(Y134:Y135)</f>
        <v>3535.95284</v>
      </c>
      <c r="Z133" s="151"/>
      <c r="AA133" s="156">
        <f>SUM(AA134:AA135)</f>
        <v>0</v>
      </c>
      <c r="AR133" s="157" t="s">
        <v>23</v>
      </c>
      <c r="AT133" s="158" t="s">
        <v>77</v>
      </c>
      <c r="AU133" s="158" t="s">
        <v>23</v>
      </c>
      <c r="AY133" s="157" t="s">
        <v>170</v>
      </c>
      <c r="BK133" s="159">
        <f>SUM(BK134:BK135)</f>
        <v>0</v>
      </c>
    </row>
    <row r="134" spans="2:65" s="1" customFormat="1" ht="31.5" customHeight="1">
      <c r="B134" s="30"/>
      <c r="C134" s="161" t="s">
        <v>191</v>
      </c>
      <c r="D134" s="161" t="s">
        <v>171</v>
      </c>
      <c r="E134" s="162" t="s">
        <v>303</v>
      </c>
      <c r="F134" s="245" t="s">
        <v>304</v>
      </c>
      <c r="G134" s="246"/>
      <c r="H134" s="246"/>
      <c r="I134" s="246"/>
      <c r="J134" s="163" t="s">
        <v>174</v>
      </c>
      <c r="K134" s="164">
        <v>9821</v>
      </c>
      <c r="L134" s="247">
        <v>0</v>
      </c>
      <c r="M134" s="246"/>
      <c r="N134" s="248">
        <f>ROUND(L134*K134,2)</f>
        <v>0</v>
      </c>
      <c r="O134" s="246"/>
      <c r="P134" s="246"/>
      <c r="Q134" s="246"/>
      <c r="R134" s="32"/>
      <c r="T134" s="165" t="s">
        <v>21</v>
      </c>
      <c r="U134" s="39" t="s">
        <v>43</v>
      </c>
      <c r="V134" s="31"/>
      <c r="W134" s="166">
        <f>V134*K134</f>
        <v>0</v>
      </c>
      <c r="X134" s="166">
        <v>4E-05</v>
      </c>
      <c r="Y134" s="166">
        <f>X134*K134</f>
        <v>0.39284</v>
      </c>
      <c r="Z134" s="166">
        <v>0</v>
      </c>
      <c r="AA134" s="167">
        <f>Z134*K134</f>
        <v>0</v>
      </c>
      <c r="AR134" s="13" t="s">
        <v>175</v>
      </c>
      <c r="AT134" s="13" t="s">
        <v>171</v>
      </c>
      <c r="AU134" s="13" t="s">
        <v>129</v>
      </c>
      <c r="AY134" s="13" t="s">
        <v>170</v>
      </c>
      <c r="BE134" s="105">
        <f>IF(U134="základní",N134,0)</f>
        <v>0</v>
      </c>
      <c r="BF134" s="105">
        <f>IF(U134="snížená",N134,0)</f>
        <v>0</v>
      </c>
      <c r="BG134" s="105">
        <f>IF(U134="zákl. přenesená",N134,0)</f>
        <v>0</v>
      </c>
      <c r="BH134" s="105">
        <f>IF(U134="sníž. přenesená",N134,0)</f>
        <v>0</v>
      </c>
      <c r="BI134" s="105">
        <f>IF(U134="nulová",N134,0)</f>
        <v>0</v>
      </c>
      <c r="BJ134" s="13" t="s">
        <v>23</v>
      </c>
      <c r="BK134" s="105">
        <f>ROUND(L134*K134,2)</f>
        <v>0</v>
      </c>
      <c r="BL134" s="13" t="s">
        <v>175</v>
      </c>
      <c r="BM134" s="13" t="s">
        <v>305</v>
      </c>
    </row>
    <row r="135" spans="2:65" s="1" customFormat="1" ht="31.5" customHeight="1">
      <c r="B135" s="30"/>
      <c r="C135" s="161" t="s">
        <v>195</v>
      </c>
      <c r="D135" s="161" t="s">
        <v>171</v>
      </c>
      <c r="E135" s="162" t="s">
        <v>306</v>
      </c>
      <c r="F135" s="245" t="s">
        <v>307</v>
      </c>
      <c r="G135" s="246"/>
      <c r="H135" s="246"/>
      <c r="I135" s="246"/>
      <c r="J135" s="163" t="s">
        <v>174</v>
      </c>
      <c r="K135" s="164">
        <v>9821</v>
      </c>
      <c r="L135" s="247">
        <v>0</v>
      </c>
      <c r="M135" s="246"/>
      <c r="N135" s="248">
        <f>ROUND(L135*K135,2)</f>
        <v>0</v>
      </c>
      <c r="O135" s="246"/>
      <c r="P135" s="246"/>
      <c r="Q135" s="246"/>
      <c r="R135" s="32"/>
      <c r="T135" s="165" t="s">
        <v>21</v>
      </c>
      <c r="U135" s="39" t="s">
        <v>43</v>
      </c>
      <c r="V135" s="31"/>
      <c r="W135" s="166">
        <f>V135*K135</f>
        <v>0</v>
      </c>
      <c r="X135" s="166">
        <v>0.36</v>
      </c>
      <c r="Y135" s="166">
        <f>X135*K135</f>
        <v>3535.56</v>
      </c>
      <c r="Z135" s="166">
        <v>0</v>
      </c>
      <c r="AA135" s="167">
        <f>Z135*K135</f>
        <v>0</v>
      </c>
      <c r="AR135" s="13" t="s">
        <v>175</v>
      </c>
      <c r="AT135" s="13" t="s">
        <v>171</v>
      </c>
      <c r="AU135" s="13" t="s">
        <v>129</v>
      </c>
      <c r="AY135" s="13" t="s">
        <v>170</v>
      </c>
      <c r="BE135" s="105">
        <f>IF(U135="základní",N135,0)</f>
        <v>0</v>
      </c>
      <c r="BF135" s="105">
        <f>IF(U135="snížená",N135,0)</f>
        <v>0</v>
      </c>
      <c r="BG135" s="105">
        <f>IF(U135="zákl. přenesená",N135,0)</f>
        <v>0</v>
      </c>
      <c r="BH135" s="105">
        <f>IF(U135="sníž. přenesená",N135,0)</f>
        <v>0</v>
      </c>
      <c r="BI135" s="105">
        <f>IF(U135="nulová",N135,0)</f>
        <v>0</v>
      </c>
      <c r="BJ135" s="13" t="s">
        <v>23</v>
      </c>
      <c r="BK135" s="105">
        <f>ROUND(L135*K135,2)</f>
        <v>0</v>
      </c>
      <c r="BL135" s="13" t="s">
        <v>175</v>
      </c>
      <c r="BM135" s="13" t="s">
        <v>308</v>
      </c>
    </row>
    <row r="136" spans="2:63" s="9" customFormat="1" ht="29.85" customHeight="1">
      <c r="B136" s="150"/>
      <c r="C136" s="151"/>
      <c r="D136" s="160" t="s">
        <v>142</v>
      </c>
      <c r="E136" s="160"/>
      <c r="F136" s="160"/>
      <c r="G136" s="160"/>
      <c r="H136" s="160"/>
      <c r="I136" s="160"/>
      <c r="J136" s="160"/>
      <c r="K136" s="160"/>
      <c r="L136" s="160"/>
      <c r="M136" s="160"/>
      <c r="N136" s="258">
        <f>BK136</f>
        <v>0</v>
      </c>
      <c r="O136" s="259"/>
      <c r="P136" s="259"/>
      <c r="Q136" s="259"/>
      <c r="R136" s="153"/>
      <c r="T136" s="154"/>
      <c r="U136" s="151"/>
      <c r="V136" s="151"/>
      <c r="W136" s="155">
        <f>SUM(W137:W138)</f>
        <v>0</v>
      </c>
      <c r="X136" s="151"/>
      <c r="Y136" s="155">
        <f>SUM(Y137:Y138)</f>
        <v>0.2</v>
      </c>
      <c r="Z136" s="151"/>
      <c r="AA136" s="156">
        <f>SUM(AA137:AA138)</f>
        <v>0</v>
      </c>
      <c r="AR136" s="157" t="s">
        <v>23</v>
      </c>
      <c r="AT136" s="158" t="s">
        <v>77</v>
      </c>
      <c r="AU136" s="158" t="s">
        <v>23</v>
      </c>
      <c r="AY136" s="157" t="s">
        <v>170</v>
      </c>
      <c r="BK136" s="159">
        <f>SUM(BK137:BK138)</f>
        <v>0</v>
      </c>
    </row>
    <row r="137" spans="2:65" s="1" customFormat="1" ht="69.75" customHeight="1">
      <c r="B137" s="30"/>
      <c r="C137" s="161" t="s">
        <v>200</v>
      </c>
      <c r="D137" s="161" t="s">
        <v>171</v>
      </c>
      <c r="E137" s="162" t="s">
        <v>309</v>
      </c>
      <c r="F137" s="245" t="s">
        <v>310</v>
      </c>
      <c r="G137" s="246"/>
      <c r="H137" s="246"/>
      <c r="I137" s="246"/>
      <c r="J137" s="163" t="s">
        <v>211</v>
      </c>
      <c r="K137" s="164">
        <v>2</v>
      </c>
      <c r="L137" s="247">
        <v>0</v>
      </c>
      <c r="M137" s="246"/>
      <c r="N137" s="248">
        <f>ROUND(L137*K137,2)</f>
        <v>0</v>
      </c>
      <c r="O137" s="246"/>
      <c r="P137" s="246"/>
      <c r="Q137" s="246"/>
      <c r="R137" s="32"/>
      <c r="T137" s="165" t="s">
        <v>21</v>
      </c>
      <c r="U137" s="39" t="s">
        <v>43</v>
      </c>
      <c r="V137" s="31"/>
      <c r="W137" s="166">
        <f>V137*K137</f>
        <v>0</v>
      </c>
      <c r="X137" s="166">
        <v>0.05</v>
      </c>
      <c r="Y137" s="166">
        <f>X137*K137</f>
        <v>0.1</v>
      </c>
      <c r="Z137" s="166">
        <v>0</v>
      </c>
      <c r="AA137" s="167">
        <f>Z137*K137</f>
        <v>0</v>
      </c>
      <c r="AR137" s="13" t="s">
        <v>175</v>
      </c>
      <c r="AT137" s="13" t="s">
        <v>171</v>
      </c>
      <c r="AU137" s="13" t="s">
        <v>129</v>
      </c>
      <c r="AY137" s="13" t="s">
        <v>170</v>
      </c>
      <c r="BE137" s="105">
        <f>IF(U137="základní",N137,0)</f>
        <v>0</v>
      </c>
      <c r="BF137" s="105">
        <f>IF(U137="snížená",N137,0)</f>
        <v>0</v>
      </c>
      <c r="BG137" s="105">
        <f>IF(U137="zákl. přenesená",N137,0)</f>
        <v>0</v>
      </c>
      <c r="BH137" s="105">
        <f>IF(U137="sníž. přenesená",N137,0)</f>
        <v>0</v>
      </c>
      <c r="BI137" s="105">
        <f>IF(U137="nulová",N137,0)</f>
        <v>0</v>
      </c>
      <c r="BJ137" s="13" t="s">
        <v>23</v>
      </c>
      <c r="BK137" s="105">
        <f>ROUND(L137*K137,2)</f>
        <v>0</v>
      </c>
      <c r="BL137" s="13" t="s">
        <v>175</v>
      </c>
      <c r="BM137" s="13" t="s">
        <v>311</v>
      </c>
    </row>
    <row r="138" spans="2:65" s="1" customFormat="1" ht="69.75" customHeight="1">
      <c r="B138" s="30"/>
      <c r="C138" s="161" t="s">
        <v>205</v>
      </c>
      <c r="D138" s="161" t="s">
        <v>171</v>
      </c>
      <c r="E138" s="162" t="s">
        <v>312</v>
      </c>
      <c r="F138" s="245" t="s">
        <v>313</v>
      </c>
      <c r="G138" s="246"/>
      <c r="H138" s="246"/>
      <c r="I138" s="246"/>
      <c r="J138" s="163" t="s">
        <v>211</v>
      </c>
      <c r="K138" s="164">
        <v>2</v>
      </c>
      <c r="L138" s="247">
        <v>0</v>
      </c>
      <c r="M138" s="246"/>
      <c r="N138" s="248">
        <f>ROUND(L138*K138,2)</f>
        <v>0</v>
      </c>
      <c r="O138" s="246"/>
      <c r="P138" s="246"/>
      <c r="Q138" s="246"/>
      <c r="R138" s="32"/>
      <c r="T138" s="165" t="s">
        <v>21</v>
      </c>
      <c r="U138" s="39" t="s">
        <v>43</v>
      </c>
      <c r="V138" s="31"/>
      <c r="W138" s="166">
        <f>V138*K138</f>
        <v>0</v>
      </c>
      <c r="X138" s="166">
        <v>0.05</v>
      </c>
      <c r="Y138" s="166">
        <f>X138*K138</f>
        <v>0.1</v>
      </c>
      <c r="Z138" s="166">
        <v>0</v>
      </c>
      <c r="AA138" s="167">
        <f>Z138*K138</f>
        <v>0</v>
      </c>
      <c r="AR138" s="13" t="s">
        <v>175</v>
      </c>
      <c r="AT138" s="13" t="s">
        <v>171</v>
      </c>
      <c r="AU138" s="13" t="s">
        <v>129</v>
      </c>
      <c r="AY138" s="13" t="s">
        <v>170</v>
      </c>
      <c r="BE138" s="105">
        <f>IF(U138="základní",N138,0)</f>
        <v>0</v>
      </c>
      <c r="BF138" s="105">
        <f>IF(U138="snížená",N138,0)</f>
        <v>0</v>
      </c>
      <c r="BG138" s="105">
        <f>IF(U138="zákl. přenesená",N138,0)</f>
        <v>0</v>
      </c>
      <c r="BH138" s="105">
        <f>IF(U138="sníž. přenesená",N138,0)</f>
        <v>0</v>
      </c>
      <c r="BI138" s="105">
        <f>IF(U138="nulová",N138,0)</f>
        <v>0</v>
      </c>
      <c r="BJ138" s="13" t="s">
        <v>23</v>
      </c>
      <c r="BK138" s="105">
        <f>ROUND(L138*K138,2)</f>
        <v>0</v>
      </c>
      <c r="BL138" s="13" t="s">
        <v>175</v>
      </c>
      <c r="BM138" s="13" t="s">
        <v>314</v>
      </c>
    </row>
    <row r="139" spans="2:63" s="9" customFormat="1" ht="29.85" customHeight="1">
      <c r="B139" s="150"/>
      <c r="C139" s="151"/>
      <c r="D139" s="160" t="s">
        <v>143</v>
      </c>
      <c r="E139" s="160"/>
      <c r="F139" s="160"/>
      <c r="G139" s="160"/>
      <c r="H139" s="160"/>
      <c r="I139" s="160"/>
      <c r="J139" s="160"/>
      <c r="K139" s="160"/>
      <c r="L139" s="160"/>
      <c r="M139" s="160"/>
      <c r="N139" s="258">
        <f>BK139</f>
        <v>0</v>
      </c>
      <c r="O139" s="259"/>
      <c r="P139" s="259"/>
      <c r="Q139" s="259"/>
      <c r="R139" s="153"/>
      <c r="T139" s="154"/>
      <c r="U139" s="151"/>
      <c r="V139" s="151"/>
      <c r="W139" s="155">
        <f>W140</f>
        <v>0</v>
      </c>
      <c r="X139" s="151"/>
      <c r="Y139" s="155">
        <f>Y140</f>
        <v>0</v>
      </c>
      <c r="Z139" s="151"/>
      <c r="AA139" s="156">
        <f>AA140</f>
        <v>0</v>
      </c>
      <c r="AR139" s="157" t="s">
        <v>23</v>
      </c>
      <c r="AT139" s="158" t="s">
        <v>77</v>
      </c>
      <c r="AU139" s="158" t="s">
        <v>23</v>
      </c>
      <c r="AY139" s="157" t="s">
        <v>170</v>
      </c>
      <c r="BK139" s="159">
        <f>BK140</f>
        <v>0</v>
      </c>
    </row>
    <row r="140" spans="2:65" s="1" customFormat="1" ht="22.5" customHeight="1">
      <c r="B140" s="30"/>
      <c r="C140" s="161" t="s">
        <v>28</v>
      </c>
      <c r="D140" s="161" t="s">
        <v>171</v>
      </c>
      <c r="E140" s="162" t="s">
        <v>263</v>
      </c>
      <c r="F140" s="245" t="s">
        <v>264</v>
      </c>
      <c r="G140" s="246"/>
      <c r="H140" s="246"/>
      <c r="I140" s="246"/>
      <c r="J140" s="163" t="s">
        <v>203</v>
      </c>
      <c r="K140" s="164">
        <v>3548.388</v>
      </c>
      <c r="L140" s="247">
        <v>0</v>
      </c>
      <c r="M140" s="246"/>
      <c r="N140" s="248">
        <f>ROUND(L140*K140,2)</f>
        <v>0</v>
      </c>
      <c r="O140" s="246"/>
      <c r="P140" s="246"/>
      <c r="Q140" s="246"/>
      <c r="R140" s="32"/>
      <c r="T140" s="165" t="s">
        <v>21</v>
      </c>
      <c r="U140" s="39" t="s">
        <v>43</v>
      </c>
      <c r="V140" s="31"/>
      <c r="W140" s="166">
        <f>V140*K140</f>
        <v>0</v>
      </c>
      <c r="X140" s="166">
        <v>0</v>
      </c>
      <c r="Y140" s="166">
        <f>X140*K140</f>
        <v>0</v>
      </c>
      <c r="Z140" s="166">
        <v>0</v>
      </c>
      <c r="AA140" s="167">
        <f>Z140*K140</f>
        <v>0</v>
      </c>
      <c r="AR140" s="13" t="s">
        <v>175</v>
      </c>
      <c r="AT140" s="13" t="s">
        <v>171</v>
      </c>
      <c r="AU140" s="13" t="s">
        <v>129</v>
      </c>
      <c r="AY140" s="13" t="s">
        <v>170</v>
      </c>
      <c r="BE140" s="105">
        <f>IF(U140="základní",N140,0)</f>
        <v>0</v>
      </c>
      <c r="BF140" s="105">
        <f>IF(U140="snížená",N140,0)</f>
        <v>0</v>
      </c>
      <c r="BG140" s="105">
        <f>IF(U140="zákl. přenesená",N140,0)</f>
        <v>0</v>
      </c>
      <c r="BH140" s="105">
        <f>IF(U140="sníž. přenesená",N140,0)</f>
        <v>0</v>
      </c>
      <c r="BI140" s="105">
        <f>IF(U140="nulová",N140,0)</f>
        <v>0</v>
      </c>
      <c r="BJ140" s="13" t="s">
        <v>23</v>
      </c>
      <c r="BK140" s="105">
        <f>ROUND(L140*K140,2)</f>
        <v>0</v>
      </c>
      <c r="BL140" s="13" t="s">
        <v>175</v>
      </c>
      <c r="BM140" s="13" t="s">
        <v>315</v>
      </c>
    </row>
    <row r="141" spans="2:63" s="9" customFormat="1" ht="37.35" customHeight="1">
      <c r="B141" s="150"/>
      <c r="C141" s="151"/>
      <c r="D141" s="152" t="s">
        <v>144</v>
      </c>
      <c r="E141" s="152"/>
      <c r="F141" s="152"/>
      <c r="G141" s="152"/>
      <c r="H141" s="152"/>
      <c r="I141" s="152"/>
      <c r="J141" s="152"/>
      <c r="K141" s="152"/>
      <c r="L141" s="152"/>
      <c r="M141" s="152"/>
      <c r="N141" s="260">
        <f>BK141</f>
        <v>0</v>
      </c>
      <c r="O141" s="261"/>
      <c r="P141" s="261"/>
      <c r="Q141" s="261"/>
      <c r="R141" s="153"/>
      <c r="T141" s="154"/>
      <c r="U141" s="151"/>
      <c r="V141" s="151"/>
      <c r="W141" s="155">
        <f>W142</f>
        <v>0</v>
      </c>
      <c r="X141" s="151"/>
      <c r="Y141" s="155">
        <f>Y142</f>
        <v>0</v>
      </c>
      <c r="Z141" s="151"/>
      <c r="AA141" s="156">
        <f>AA142</f>
        <v>0</v>
      </c>
      <c r="AR141" s="157" t="s">
        <v>129</v>
      </c>
      <c r="AT141" s="158" t="s">
        <v>77</v>
      </c>
      <c r="AU141" s="158" t="s">
        <v>78</v>
      </c>
      <c r="AY141" s="157" t="s">
        <v>170</v>
      </c>
      <c r="BK141" s="159">
        <f>BK142</f>
        <v>0</v>
      </c>
    </row>
    <row r="142" spans="2:63" s="9" customFormat="1" ht="19.9" customHeight="1">
      <c r="B142" s="150"/>
      <c r="C142" s="151"/>
      <c r="D142" s="160" t="s">
        <v>287</v>
      </c>
      <c r="E142" s="160"/>
      <c r="F142" s="160"/>
      <c r="G142" s="160"/>
      <c r="H142" s="160"/>
      <c r="I142" s="160"/>
      <c r="J142" s="160"/>
      <c r="K142" s="160"/>
      <c r="L142" s="160"/>
      <c r="M142" s="160"/>
      <c r="N142" s="249">
        <f>BK142</f>
        <v>0</v>
      </c>
      <c r="O142" s="250"/>
      <c r="P142" s="250"/>
      <c r="Q142" s="250"/>
      <c r="R142" s="153"/>
      <c r="T142" s="154"/>
      <c r="U142" s="151"/>
      <c r="V142" s="151"/>
      <c r="W142" s="155">
        <f>W143</f>
        <v>0</v>
      </c>
      <c r="X142" s="151"/>
      <c r="Y142" s="155">
        <f>Y143</f>
        <v>0</v>
      </c>
      <c r="Z142" s="151"/>
      <c r="AA142" s="156">
        <f>AA143</f>
        <v>0</v>
      </c>
      <c r="AR142" s="157" t="s">
        <v>129</v>
      </c>
      <c r="AT142" s="158" t="s">
        <v>77</v>
      </c>
      <c r="AU142" s="158" t="s">
        <v>23</v>
      </c>
      <c r="AY142" s="157" t="s">
        <v>170</v>
      </c>
      <c r="BK142" s="159">
        <f>BK143</f>
        <v>0</v>
      </c>
    </row>
    <row r="143" spans="2:65" s="1" customFormat="1" ht="44.25" customHeight="1">
      <c r="B143" s="30"/>
      <c r="C143" s="161" t="s">
        <v>213</v>
      </c>
      <c r="D143" s="161" t="s">
        <v>171</v>
      </c>
      <c r="E143" s="162" t="s">
        <v>316</v>
      </c>
      <c r="F143" s="245" t="s">
        <v>317</v>
      </c>
      <c r="G143" s="246"/>
      <c r="H143" s="246"/>
      <c r="I143" s="246"/>
      <c r="J143" s="163" t="s">
        <v>211</v>
      </c>
      <c r="K143" s="164">
        <v>1</v>
      </c>
      <c r="L143" s="247">
        <v>0</v>
      </c>
      <c r="M143" s="246"/>
      <c r="N143" s="248">
        <f>ROUND(L143*K143,2)</f>
        <v>0</v>
      </c>
      <c r="O143" s="246"/>
      <c r="P143" s="246"/>
      <c r="Q143" s="246"/>
      <c r="R143" s="32"/>
      <c r="T143" s="165" t="s">
        <v>21</v>
      </c>
      <c r="U143" s="39" t="s">
        <v>43</v>
      </c>
      <c r="V143" s="31"/>
      <c r="W143" s="166">
        <f>V143*K143</f>
        <v>0</v>
      </c>
      <c r="X143" s="166">
        <v>0</v>
      </c>
      <c r="Y143" s="166">
        <f>X143*K143</f>
        <v>0</v>
      </c>
      <c r="Z143" s="166">
        <v>0</v>
      </c>
      <c r="AA143" s="167">
        <f>Z143*K143</f>
        <v>0</v>
      </c>
      <c r="AR143" s="13" t="s">
        <v>232</v>
      </c>
      <c r="AT143" s="13" t="s">
        <v>171</v>
      </c>
      <c r="AU143" s="13" t="s">
        <v>129</v>
      </c>
      <c r="AY143" s="13" t="s">
        <v>170</v>
      </c>
      <c r="BE143" s="105">
        <f>IF(U143="základní",N143,0)</f>
        <v>0</v>
      </c>
      <c r="BF143" s="105">
        <f>IF(U143="snížená",N143,0)</f>
        <v>0</v>
      </c>
      <c r="BG143" s="105">
        <f>IF(U143="zákl. přenesená",N143,0)</f>
        <v>0</v>
      </c>
      <c r="BH143" s="105">
        <f>IF(U143="sníž. přenesená",N143,0)</f>
        <v>0</v>
      </c>
      <c r="BI143" s="105">
        <f>IF(U143="nulová",N143,0)</f>
        <v>0</v>
      </c>
      <c r="BJ143" s="13" t="s">
        <v>23</v>
      </c>
      <c r="BK143" s="105">
        <f>ROUND(L143*K143,2)</f>
        <v>0</v>
      </c>
      <c r="BL143" s="13" t="s">
        <v>232</v>
      </c>
      <c r="BM143" s="13" t="s">
        <v>318</v>
      </c>
    </row>
    <row r="144" spans="2:63" s="1" customFormat="1" ht="49.9" customHeight="1">
      <c r="B144" s="30"/>
      <c r="C144" s="31"/>
      <c r="D144" s="152" t="s">
        <v>283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251">
        <f>BK144</f>
        <v>0</v>
      </c>
      <c r="O144" s="252"/>
      <c r="P144" s="252"/>
      <c r="Q144" s="252"/>
      <c r="R144" s="32"/>
      <c r="T144" s="73"/>
      <c r="U144" s="31"/>
      <c r="V144" s="31"/>
      <c r="W144" s="31"/>
      <c r="X144" s="31"/>
      <c r="Y144" s="31"/>
      <c r="Z144" s="31"/>
      <c r="AA144" s="74"/>
      <c r="AT144" s="13" t="s">
        <v>77</v>
      </c>
      <c r="AU144" s="13" t="s">
        <v>78</v>
      </c>
      <c r="AY144" s="13" t="s">
        <v>284</v>
      </c>
      <c r="BK144" s="105">
        <f>SUM(BK145:BK147)</f>
        <v>0</v>
      </c>
    </row>
    <row r="145" spans="2:63" s="1" customFormat="1" ht="22.35" customHeight="1">
      <c r="B145" s="30"/>
      <c r="C145" s="173" t="s">
        <v>21</v>
      </c>
      <c r="D145" s="173" t="s">
        <v>171</v>
      </c>
      <c r="E145" s="174" t="s">
        <v>21</v>
      </c>
      <c r="F145" s="253" t="s">
        <v>21</v>
      </c>
      <c r="G145" s="254"/>
      <c r="H145" s="254"/>
      <c r="I145" s="254"/>
      <c r="J145" s="175" t="s">
        <v>21</v>
      </c>
      <c r="K145" s="172"/>
      <c r="L145" s="247"/>
      <c r="M145" s="246"/>
      <c r="N145" s="248">
        <f>BK145</f>
        <v>0</v>
      </c>
      <c r="O145" s="246"/>
      <c r="P145" s="246"/>
      <c r="Q145" s="246"/>
      <c r="R145" s="32"/>
      <c r="T145" s="165" t="s">
        <v>21</v>
      </c>
      <c r="U145" s="176" t="s">
        <v>43</v>
      </c>
      <c r="V145" s="31"/>
      <c r="W145" s="31"/>
      <c r="X145" s="31"/>
      <c r="Y145" s="31"/>
      <c r="Z145" s="31"/>
      <c r="AA145" s="74"/>
      <c r="AT145" s="13" t="s">
        <v>284</v>
      </c>
      <c r="AU145" s="13" t="s">
        <v>23</v>
      </c>
      <c r="AY145" s="13" t="s">
        <v>284</v>
      </c>
      <c r="BE145" s="105">
        <f>IF(U145="základní",N145,0)</f>
        <v>0</v>
      </c>
      <c r="BF145" s="105">
        <f>IF(U145="snížená",N145,0)</f>
        <v>0</v>
      </c>
      <c r="BG145" s="105">
        <f>IF(U145="zákl. přenesená",N145,0)</f>
        <v>0</v>
      </c>
      <c r="BH145" s="105">
        <f>IF(U145="sníž. přenesená",N145,0)</f>
        <v>0</v>
      </c>
      <c r="BI145" s="105">
        <f>IF(U145="nulová",N145,0)</f>
        <v>0</v>
      </c>
      <c r="BJ145" s="13" t="s">
        <v>23</v>
      </c>
      <c r="BK145" s="105">
        <f>L145*K145</f>
        <v>0</v>
      </c>
    </row>
    <row r="146" spans="2:63" s="1" customFormat="1" ht="22.35" customHeight="1">
      <c r="B146" s="30"/>
      <c r="C146" s="173" t="s">
        <v>21</v>
      </c>
      <c r="D146" s="173" t="s">
        <v>171</v>
      </c>
      <c r="E146" s="174" t="s">
        <v>21</v>
      </c>
      <c r="F146" s="253" t="s">
        <v>21</v>
      </c>
      <c r="G146" s="254"/>
      <c r="H146" s="254"/>
      <c r="I146" s="254"/>
      <c r="J146" s="175" t="s">
        <v>21</v>
      </c>
      <c r="K146" s="172"/>
      <c r="L146" s="247"/>
      <c r="M146" s="246"/>
      <c r="N146" s="248">
        <f>BK146</f>
        <v>0</v>
      </c>
      <c r="O146" s="246"/>
      <c r="P146" s="246"/>
      <c r="Q146" s="246"/>
      <c r="R146" s="32"/>
      <c r="T146" s="165" t="s">
        <v>21</v>
      </c>
      <c r="U146" s="176" t="s">
        <v>43</v>
      </c>
      <c r="V146" s="31"/>
      <c r="W146" s="31"/>
      <c r="X146" s="31"/>
      <c r="Y146" s="31"/>
      <c r="Z146" s="31"/>
      <c r="AA146" s="74"/>
      <c r="AT146" s="13" t="s">
        <v>284</v>
      </c>
      <c r="AU146" s="13" t="s">
        <v>23</v>
      </c>
      <c r="AY146" s="13" t="s">
        <v>284</v>
      </c>
      <c r="BE146" s="105">
        <f>IF(U146="základní",N146,0)</f>
        <v>0</v>
      </c>
      <c r="BF146" s="105">
        <f>IF(U146="snížená",N146,0)</f>
        <v>0</v>
      </c>
      <c r="BG146" s="105">
        <f>IF(U146="zákl. přenesená",N146,0)</f>
        <v>0</v>
      </c>
      <c r="BH146" s="105">
        <f>IF(U146="sníž. přenesená",N146,0)</f>
        <v>0</v>
      </c>
      <c r="BI146" s="105">
        <f>IF(U146="nulová",N146,0)</f>
        <v>0</v>
      </c>
      <c r="BJ146" s="13" t="s">
        <v>23</v>
      </c>
      <c r="BK146" s="105">
        <f>L146*K146</f>
        <v>0</v>
      </c>
    </row>
    <row r="147" spans="2:63" s="1" customFormat="1" ht="22.35" customHeight="1">
      <c r="B147" s="30"/>
      <c r="C147" s="173" t="s">
        <v>21</v>
      </c>
      <c r="D147" s="173" t="s">
        <v>171</v>
      </c>
      <c r="E147" s="174" t="s">
        <v>21</v>
      </c>
      <c r="F147" s="253" t="s">
        <v>21</v>
      </c>
      <c r="G147" s="254"/>
      <c r="H147" s="254"/>
      <c r="I147" s="254"/>
      <c r="J147" s="175" t="s">
        <v>21</v>
      </c>
      <c r="K147" s="172"/>
      <c r="L147" s="247"/>
      <c r="M147" s="246"/>
      <c r="N147" s="248">
        <f>BK147</f>
        <v>0</v>
      </c>
      <c r="O147" s="246"/>
      <c r="P147" s="246"/>
      <c r="Q147" s="246"/>
      <c r="R147" s="32"/>
      <c r="T147" s="165" t="s">
        <v>21</v>
      </c>
      <c r="U147" s="176" t="s">
        <v>43</v>
      </c>
      <c r="V147" s="51"/>
      <c r="W147" s="51"/>
      <c r="X147" s="51"/>
      <c r="Y147" s="51"/>
      <c r="Z147" s="51"/>
      <c r="AA147" s="53"/>
      <c r="AT147" s="13" t="s">
        <v>284</v>
      </c>
      <c r="AU147" s="13" t="s">
        <v>23</v>
      </c>
      <c r="AY147" s="13" t="s">
        <v>284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3" t="s">
        <v>23</v>
      </c>
      <c r="BK147" s="105">
        <f>L147*K147</f>
        <v>0</v>
      </c>
    </row>
    <row r="148" spans="2:18" s="1" customFormat="1" ht="6.95" customHeight="1"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6"/>
    </row>
  </sheetData>
  <sheetProtection algorithmName="SHA-512" hashValue="TAln+ZNk8fCmotudGqdHmAzbqytzqIBKM0OBpGvMbgK+kqJxiVxAX5caNiIieQpdGsA0vK8Ixf4S6wIYEsimsQ==" saltValue="3jVrG+ysH4Vei8a/dDmGRQ==" spinCount="100000" sheet="1" objects="1" scenarios="1" formatColumns="0" formatRows="0" sort="0" autoFilter="0"/>
  <mergeCells count="123">
    <mergeCell ref="N133:Q133"/>
    <mergeCell ref="N136:Q136"/>
    <mergeCell ref="N139:Q139"/>
    <mergeCell ref="N141:Q141"/>
    <mergeCell ref="N142:Q142"/>
    <mergeCell ref="N144:Q144"/>
    <mergeCell ref="H1:K1"/>
    <mergeCell ref="S2:AC2"/>
    <mergeCell ref="F145:I145"/>
    <mergeCell ref="L145:M145"/>
    <mergeCell ref="N145:Q145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29:I129"/>
    <mergeCell ref="L129:M129"/>
    <mergeCell ref="N129:Q129"/>
    <mergeCell ref="F131:I131"/>
    <mergeCell ref="F146:I146"/>
    <mergeCell ref="L146:M146"/>
    <mergeCell ref="N146:Q146"/>
    <mergeCell ref="F147:I147"/>
    <mergeCell ref="L147:M147"/>
    <mergeCell ref="N147:Q147"/>
    <mergeCell ref="F138:I138"/>
    <mergeCell ref="L138:M138"/>
    <mergeCell ref="N138:Q138"/>
    <mergeCell ref="F140:I140"/>
    <mergeCell ref="L140:M140"/>
    <mergeCell ref="N140:Q140"/>
    <mergeCell ref="F143:I143"/>
    <mergeCell ref="L143:M143"/>
    <mergeCell ref="N143:Q143"/>
    <mergeCell ref="L131:M131"/>
    <mergeCell ref="N131:Q131"/>
    <mergeCell ref="F132:I132"/>
    <mergeCell ref="L132:M132"/>
    <mergeCell ref="N132:Q132"/>
    <mergeCell ref="N130:Q13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N124:Q124"/>
    <mergeCell ref="N125:Q125"/>
    <mergeCell ref="N126:Q126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45:D148">
      <formula1>"K,M"</formula1>
    </dataValidation>
    <dataValidation type="list" allowBlank="1" showInputMessage="1" showErrorMessage="1" error="Povoleny jsou hodnoty základní, snížená, zákl. přenesená, sníž. přenesená, nulová." sqref="U145:U14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850</v>
      </c>
      <c r="G1" s="181"/>
      <c r="H1" s="255" t="s">
        <v>851</v>
      </c>
      <c r="I1" s="255"/>
      <c r="J1" s="255"/>
      <c r="K1" s="255"/>
      <c r="L1" s="181" t="s">
        <v>852</v>
      </c>
      <c r="M1" s="179"/>
      <c r="N1" s="179"/>
      <c r="O1" s="180" t="s">
        <v>128</v>
      </c>
      <c r="P1" s="179"/>
      <c r="Q1" s="179"/>
      <c r="R1" s="179"/>
      <c r="S1" s="181" t="s">
        <v>853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1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91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129</v>
      </c>
    </row>
    <row r="4" spans="2:46" ht="36.95" customHeight="1">
      <c r="B4" s="17"/>
      <c r="C4" s="185" t="s">
        <v>130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131</v>
      </c>
      <c r="E7" s="31"/>
      <c r="F7" s="191" t="s">
        <v>319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5.1.2018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133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122</v>
      </c>
      <c r="E28" s="31"/>
      <c r="F28" s="31"/>
      <c r="G28" s="31"/>
      <c r="H28" s="31"/>
      <c r="I28" s="31"/>
      <c r="J28" s="31"/>
      <c r="K28" s="31"/>
      <c r="L28" s="31"/>
      <c r="M28" s="194">
        <f>N103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ROUND((((SUM(BE103:BE110)+SUM(BE128:BE178))+SUM(BE180:BE182))),2)</f>
        <v>0</v>
      </c>
      <c r="I32" s="204"/>
      <c r="J32" s="204"/>
      <c r="K32" s="31"/>
      <c r="L32" s="31"/>
      <c r="M32" s="231">
        <f>ROUND(((ROUND((SUM(BE103:BE110)+SUM(BE128:BE178)),2)*F32)+SUM(BE180:BE182)*F32),2)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ROUND((((SUM(BF103:BF110)+SUM(BF128:BF178))+SUM(BF180:BF182))),2)</f>
        <v>0</v>
      </c>
      <c r="I33" s="204"/>
      <c r="J33" s="204"/>
      <c r="K33" s="31"/>
      <c r="L33" s="31"/>
      <c r="M33" s="231">
        <f>ROUND(((ROUND((SUM(BF103:BF110)+SUM(BF128:BF178)),2)*F33)+SUM(BF180:BF182)*F33),2)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ROUND((((SUM(BG103:BG110)+SUM(BG128:BG178))+SUM(BG180:BG182))),2)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ROUND((((SUM(BH103:BH110)+SUM(BH128:BH178))+SUM(BH180:BH182))),2)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ROUND((((SUM(BI103:BI110)+SUM(BI128:BI178))+SUM(BI180:BI182))),2)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134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131</v>
      </c>
      <c r="D79" s="31"/>
      <c r="E79" s="31"/>
      <c r="F79" s="205" t="str">
        <f>F7</f>
        <v>SO03 - Hřiště s umělým povrchem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5.1.2018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135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136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137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6">
        <f>N128</f>
        <v>0</v>
      </c>
      <c r="O88" s="204"/>
      <c r="P88" s="204"/>
      <c r="Q88" s="204"/>
      <c r="R88" s="32"/>
      <c r="T88" s="123"/>
      <c r="U88" s="123"/>
      <c r="AU88" s="13" t="s">
        <v>138</v>
      </c>
    </row>
    <row r="89" spans="2:21" s="6" customFormat="1" ht="24.95" customHeight="1">
      <c r="B89" s="125"/>
      <c r="C89" s="126"/>
      <c r="D89" s="127" t="s">
        <v>139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N129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320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4">
        <f>N130</f>
        <v>0</v>
      </c>
      <c r="O90" s="238"/>
      <c r="P90" s="238"/>
      <c r="Q90" s="238"/>
      <c r="R90" s="132"/>
      <c r="T90" s="133"/>
      <c r="U90" s="133"/>
    </row>
    <row r="91" spans="2:21" s="7" customFormat="1" ht="19.9" customHeight="1">
      <c r="B91" s="130"/>
      <c r="C91" s="131"/>
      <c r="D91" s="101" t="s">
        <v>321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4">
        <f>N142</f>
        <v>0</v>
      </c>
      <c r="O91" s="238"/>
      <c r="P91" s="238"/>
      <c r="Q91" s="238"/>
      <c r="R91" s="132"/>
      <c r="T91" s="133"/>
      <c r="U91" s="133"/>
    </row>
    <row r="92" spans="2:21" s="7" customFormat="1" ht="19.9" customHeight="1">
      <c r="B92" s="130"/>
      <c r="C92" s="131"/>
      <c r="D92" s="101" t="s">
        <v>322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4">
        <f>N144</f>
        <v>0</v>
      </c>
      <c r="O92" s="238"/>
      <c r="P92" s="238"/>
      <c r="Q92" s="238"/>
      <c r="R92" s="132"/>
      <c r="T92" s="133"/>
      <c r="U92" s="133"/>
    </row>
    <row r="93" spans="2:21" s="7" customFormat="1" ht="19.9" customHeight="1">
      <c r="B93" s="130"/>
      <c r="C93" s="131"/>
      <c r="D93" s="101" t="s">
        <v>286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4">
        <f>N149</f>
        <v>0</v>
      </c>
      <c r="O93" s="238"/>
      <c r="P93" s="238"/>
      <c r="Q93" s="238"/>
      <c r="R93" s="132"/>
      <c r="T93" s="133"/>
      <c r="U93" s="133"/>
    </row>
    <row r="94" spans="2:21" s="7" customFormat="1" ht="19.9" customHeight="1">
      <c r="B94" s="130"/>
      <c r="C94" s="131"/>
      <c r="D94" s="101" t="s">
        <v>140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24">
        <f>N151</f>
        <v>0</v>
      </c>
      <c r="O94" s="238"/>
      <c r="P94" s="238"/>
      <c r="Q94" s="238"/>
      <c r="R94" s="132"/>
      <c r="T94" s="133"/>
      <c r="U94" s="133"/>
    </row>
    <row r="95" spans="2:21" s="7" customFormat="1" ht="19.9" customHeight="1">
      <c r="B95" s="130"/>
      <c r="C95" s="131"/>
      <c r="D95" s="101" t="s">
        <v>141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24">
        <f>N157</f>
        <v>0</v>
      </c>
      <c r="O95" s="238"/>
      <c r="P95" s="238"/>
      <c r="Q95" s="238"/>
      <c r="R95" s="132"/>
      <c r="T95" s="133"/>
      <c r="U95" s="133"/>
    </row>
    <row r="96" spans="2:21" s="7" customFormat="1" ht="19.9" customHeight="1">
      <c r="B96" s="130"/>
      <c r="C96" s="131"/>
      <c r="D96" s="101" t="s">
        <v>142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24">
        <f>N159</f>
        <v>0</v>
      </c>
      <c r="O96" s="238"/>
      <c r="P96" s="238"/>
      <c r="Q96" s="238"/>
      <c r="R96" s="132"/>
      <c r="T96" s="133"/>
      <c r="U96" s="133"/>
    </row>
    <row r="97" spans="2:21" s="7" customFormat="1" ht="19.9" customHeight="1">
      <c r="B97" s="130"/>
      <c r="C97" s="131"/>
      <c r="D97" s="101" t="s">
        <v>143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24">
        <f>N165</f>
        <v>0</v>
      </c>
      <c r="O97" s="238"/>
      <c r="P97" s="238"/>
      <c r="Q97" s="238"/>
      <c r="R97" s="132"/>
      <c r="T97" s="133"/>
      <c r="U97" s="133"/>
    </row>
    <row r="98" spans="2:21" s="6" customFormat="1" ht="24.95" customHeight="1">
      <c r="B98" s="125"/>
      <c r="C98" s="126"/>
      <c r="D98" s="127" t="s">
        <v>144</v>
      </c>
      <c r="E98" s="126"/>
      <c r="F98" s="126"/>
      <c r="G98" s="126"/>
      <c r="H98" s="126"/>
      <c r="I98" s="126"/>
      <c r="J98" s="126"/>
      <c r="K98" s="126"/>
      <c r="L98" s="126"/>
      <c r="M98" s="126"/>
      <c r="N98" s="236">
        <f>N167</f>
        <v>0</v>
      </c>
      <c r="O98" s="237"/>
      <c r="P98" s="237"/>
      <c r="Q98" s="237"/>
      <c r="R98" s="128"/>
      <c r="T98" s="129"/>
      <c r="U98" s="129"/>
    </row>
    <row r="99" spans="2:21" s="7" customFormat="1" ht="19.9" customHeight="1">
      <c r="B99" s="130"/>
      <c r="C99" s="131"/>
      <c r="D99" s="101" t="s">
        <v>323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24">
        <f>N168</f>
        <v>0</v>
      </c>
      <c r="O99" s="238"/>
      <c r="P99" s="238"/>
      <c r="Q99" s="238"/>
      <c r="R99" s="132"/>
      <c r="T99" s="133"/>
      <c r="U99" s="133"/>
    </row>
    <row r="100" spans="2:21" s="7" customFormat="1" ht="19.9" customHeight="1">
      <c r="B100" s="130"/>
      <c r="C100" s="131"/>
      <c r="D100" s="101" t="s">
        <v>145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24">
        <f>N176</f>
        <v>0</v>
      </c>
      <c r="O100" s="238"/>
      <c r="P100" s="238"/>
      <c r="Q100" s="238"/>
      <c r="R100" s="132"/>
      <c r="T100" s="133"/>
      <c r="U100" s="133"/>
    </row>
    <row r="101" spans="2:21" s="6" customFormat="1" ht="21.75" customHeight="1">
      <c r="B101" s="125"/>
      <c r="C101" s="126"/>
      <c r="D101" s="127" t="s">
        <v>146</v>
      </c>
      <c r="E101" s="126"/>
      <c r="F101" s="126"/>
      <c r="G101" s="126"/>
      <c r="H101" s="126"/>
      <c r="I101" s="126"/>
      <c r="J101" s="126"/>
      <c r="K101" s="126"/>
      <c r="L101" s="126"/>
      <c r="M101" s="126"/>
      <c r="N101" s="239">
        <f>N179</f>
        <v>0</v>
      </c>
      <c r="O101" s="237"/>
      <c r="P101" s="237"/>
      <c r="Q101" s="237"/>
      <c r="R101" s="128"/>
      <c r="T101" s="129"/>
      <c r="U101" s="129"/>
    </row>
    <row r="102" spans="2:21" s="1" customFormat="1" ht="21.75" customHeight="1"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2"/>
      <c r="T102" s="123"/>
      <c r="U102" s="123"/>
    </row>
    <row r="103" spans="2:21" s="1" customFormat="1" ht="29.25" customHeight="1">
      <c r="B103" s="30"/>
      <c r="C103" s="124" t="s">
        <v>147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240">
        <f>ROUND(N104+N105+N106+N107+N108+N109,2)</f>
        <v>0</v>
      </c>
      <c r="O103" s="204"/>
      <c r="P103" s="204"/>
      <c r="Q103" s="204"/>
      <c r="R103" s="32"/>
      <c r="T103" s="134"/>
      <c r="U103" s="135" t="s">
        <v>42</v>
      </c>
    </row>
    <row r="104" spans="2:65" s="1" customFormat="1" ht="18" customHeight="1">
      <c r="B104" s="30"/>
      <c r="C104" s="31"/>
      <c r="D104" s="222" t="s">
        <v>148</v>
      </c>
      <c r="E104" s="204"/>
      <c r="F104" s="204"/>
      <c r="G104" s="204"/>
      <c r="H104" s="204"/>
      <c r="I104" s="31"/>
      <c r="J104" s="31"/>
      <c r="K104" s="31"/>
      <c r="L104" s="31"/>
      <c r="M104" s="31"/>
      <c r="N104" s="223">
        <f>ROUND(N88*T104,2)</f>
        <v>0</v>
      </c>
      <c r="O104" s="204"/>
      <c r="P104" s="204"/>
      <c r="Q104" s="204"/>
      <c r="R104" s="32"/>
      <c r="S104" s="136"/>
      <c r="T104" s="73"/>
      <c r="U104" s="137" t="s">
        <v>43</v>
      </c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9" t="s">
        <v>149</v>
      </c>
      <c r="AZ104" s="138"/>
      <c r="BA104" s="138"/>
      <c r="BB104" s="138"/>
      <c r="BC104" s="138"/>
      <c r="BD104" s="138"/>
      <c r="BE104" s="140">
        <f aca="true" t="shared" si="0" ref="BE104:BE109">IF(U104="základní",N104,0)</f>
        <v>0</v>
      </c>
      <c r="BF104" s="140">
        <f aca="true" t="shared" si="1" ref="BF104:BF109">IF(U104="snížená",N104,0)</f>
        <v>0</v>
      </c>
      <c r="BG104" s="140">
        <f aca="true" t="shared" si="2" ref="BG104:BG109">IF(U104="zákl. přenesená",N104,0)</f>
        <v>0</v>
      </c>
      <c r="BH104" s="140">
        <f aca="true" t="shared" si="3" ref="BH104:BH109">IF(U104="sníž. přenesená",N104,0)</f>
        <v>0</v>
      </c>
      <c r="BI104" s="140">
        <f aca="true" t="shared" si="4" ref="BI104:BI109">IF(U104="nulová",N104,0)</f>
        <v>0</v>
      </c>
      <c r="BJ104" s="139" t="s">
        <v>23</v>
      </c>
      <c r="BK104" s="138"/>
      <c r="BL104" s="138"/>
      <c r="BM104" s="138"/>
    </row>
    <row r="105" spans="2:65" s="1" customFormat="1" ht="18" customHeight="1">
      <c r="B105" s="30"/>
      <c r="C105" s="31"/>
      <c r="D105" s="222" t="s">
        <v>150</v>
      </c>
      <c r="E105" s="204"/>
      <c r="F105" s="204"/>
      <c r="G105" s="204"/>
      <c r="H105" s="204"/>
      <c r="I105" s="31"/>
      <c r="J105" s="31"/>
      <c r="K105" s="31"/>
      <c r="L105" s="31"/>
      <c r="M105" s="31"/>
      <c r="N105" s="223">
        <f>ROUND(N88*T105,2)</f>
        <v>0</v>
      </c>
      <c r="O105" s="204"/>
      <c r="P105" s="204"/>
      <c r="Q105" s="204"/>
      <c r="R105" s="32"/>
      <c r="S105" s="136"/>
      <c r="T105" s="73"/>
      <c r="U105" s="137" t="s">
        <v>43</v>
      </c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9" t="s">
        <v>149</v>
      </c>
      <c r="AZ105" s="138"/>
      <c r="BA105" s="138"/>
      <c r="BB105" s="138"/>
      <c r="BC105" s="138"/>
      <c r="BD105" s="138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23</v>
      </c>
      <c r="BK105" s="138"/>
      <c r="BL105" s="138"/>
      <c r="BM105" s="138"/>
    </row>
    <row r="106" spans="2:65" s="1" customFormat="1" ht="18" customHeight="1">
      <c r="B106" s="30"/>
      <c r="C106" s="31"/>
      <c r="D106" s="222" t="s">
        <v>151</v>
      </c>
      <c r="E106" s="204"/>
      <c r="F106" s="204"/>
      <c r="G106" s="204"/>
      <c r="H106" s="204"/>
      <c r="I106" s="31"/>
      <c r="J106" s="31"/>
      <c r="K106" s="31"/>
      <c r="L106" s="31"/>
      <c r="M106" s="31"/>
      <c r="N106" s="223">
        <f>ROUND(N88*T106,2)</f>
        <v>0</v>
      </c>
      <c r="O106" s="204"/>
      <c r="P106" s="204"/>
      <c r="Q106" s="204"/>
      <c r="R106" s="32"/>
      <c r="S106" s="136"/>
      <c r="T106" s="73"/>
      <c r="U106" s="137" t="s">
        <v>43</v>
      </c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9" t="s">
        <v>149</v>
      </c>
      <c r="AZ106" s="138"/>
      <c r="BA106" s="138"/>
      <c r="BB106" s="138"/>
      <c r="BC106" s="138"/>
      <c r="BD106" s="138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23</v>
      </c>
      <c r="BK106" s="138"/>
      <c r="BL106" s="138"/>
      <c r="BM106" s="138"/>
    </row>
    <row r="107" spans="2:65" s="1" customFormat="1" ht="18" customHeight="1">
      <c r="B107" s="30"/>
      <c r="C107" s="31"/>
      <c r="D107" s="222" t="s">
        <v>152</v>
      </c>
      <c r="E107" s="204"/>
      <c r="F107" s="204"/>
      <c r="G107" s="204"/>
      <c r="H107" s="204"/>
      <c r="I107" s="31"/>
      <c r="J107" s="31"/>
      <c r="K107" s="31"/>
      <c r="L107" s="31"/>
      <c r="M107" s="31"/>
      <c r="N107" s="223">
        <f>ROUND(N88*T107,2)</f>
        <v>0</v>
      </c>
      <c r="O107" s="204"/>
      <c r="P107" s="204"/>
      <c r="Q107" s="204"/>
      <c r="R107" s="32"/>
      <c r="S107" s="136"/>
      <c r="T107" s="73"/>
      <c r="U107" s="137" t="s">
        <v>43</v>
      </c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9" t="s">
        <v>149</v>
      </c>
      <c r="AZ107" s="138"/>
      <c r="BA107" s="138"/>
      <c r="BB107" s="138"/>
      <c r="BC107" s="138"/>
      <c r="BD107" s="138"/>
      <c r="BE107" s="140">
        <f t="shared" si="0"/>
        <v>0</v>
      </c>
      <c r="BF107" s="140">
        <f t="shared" si="1"/>
        <v>0</v>
      </c>
      <c r="BG107" s="140">
        <f t="shared" si="2"/>
        <v>0</v>
      </c>
      <c r="BH107" s="140">
        <f t="shared" si="3"/>
        <v>0</v>
      </c>
      <c r="BI107" s="140">
        <f t="shared" si="4"/>
        <v>0</v>
      </c>
      <c r="BJ107" s="139" t="s">
        <v>23</v>
      </c>
      <c r="BK107" s="138"/>
      <c r="BL107" s="138"/>
      <c r="BM107" s="138"/>
    </row>
    <row r="108" spans="2:65" s="1" customFormat="1" ht="18" customHeight="1">
      <c r="B108" s="30"/>
      <c r="C108" s="31"/>
      <c r="D108" s="222" t="s">
        <v>153</v>
      </c>
      <c r="E108" s="204"/>
      <c r="F108" s="204"/>
      <c r="G108" s="204"/>
      <c r="H108" s="204"/>
      <c r="I108" s="31"/>
      <c r="J108" s="31"/>
      <c r="K108" s="31"/>
      <c r="L108" s="31"/>
      <c r="M108" s="31"/>
      <c r="N108" s="223">
        <f>ROUND(N88*T108,2)</f>
        <v>0</v>
      </c>
      <c r="O108" s="204"/>
      <c r="P108" s="204"/>
      <c r="Q108" s="204"/>
      <c r="R108" s="32"/>
      <c r="S108" s="136"/>
      <c r="T108" s="73"/>
      <c r="U108" s="137" t="s">
        <v>43</v>
      </c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9" t="s">
        <v>149</v>
      </c>
      <c r="AZ108" s="138"/>
      <c r="BA108" s="138"/>
      <c r="BB108" s="138"/>
      <c r="BC108" s="138"/>
      <c r="BD108" s="138"/>
      <c r="BE108" s="140">
        <f t="shared" si="0"/>
        <v>0</v>
      </c>
      <c r="BF108" s="140">
        <f t="shared" si="1"/>
        <v>0</v>
      </c>
      <c r="BG108" s="140">
        <f t="shared" si="2"/>
        <v>0</v>
      </c>
      <c r="BH108" s="140">
        <f t="shared" si="3"/>
        <v>0</v>
      </c>
      <c r="BI108" s="140">
        <f t="shared" si="4"/>
        <v>0</v>
      </c>
      <c r="BJ108" s="139" t="s">
        <v>23</v>
      </c>
      <c r="BK108" s="138"/>
      <c r="BL108" s="138"/>
      <c r="BM108" s="138"/>
    </row>
    <row r="109" spans="2:65" s="1" customFormat="1" ht="18" customHeight="1">
      <c r="B109" s="30"/>
      <c r="C109" s="31"/>
      <c r="D109" s="101" t="s">
        <v>154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223">
        <f>ROUND(N88*T109,2)</f>
        <v>0</v>
      </c>
      <c r="O109" s="204"/>
      <c r="P109" s="204"/>
      <c r="Q109" s="204"/>
      <c r="R109" s="32"/>
      <c r="S109" s="136"/>
      <c r="T109" s="141"/>
      <c r="U109" s="142" t="s">
        <v>43</v>
      </c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9" t="s">
        <v>155</v>
      </c>
      <c r="AZ109" s="138"/>
      <c r="BA109" s="138"/>
      <c r="BB109" s="138"/>
      <c r="BC109" s="138"/>
      <c r="BD109" s="138"/>
      <c r="BE109" s="140">
        <f t="shared" si="0"/>
        <v>0</v>
      </c>
      <c r="BF109" s="140">
        <f t="shared" si="1"/>
        <v>0</v>
      </c>
      <c r="BG109" s="140">
        <f t="shared" si="2"/>
        <v>0</v>
      </c>
      <c r="BH109" s="140">
        <f t="shared" si="3"/>
        <v>0</v>
      </c>
      <c r="BI109" s="140">
        <f t="shared" si="4"/>
        <v>0</v>
      </c>
      <c r="BJ109" s="139" t="s">
        <v>23</v>
      </c>
      <c r="BK109" s="138"/>
      <c r="BL109" s="138"/>
      <c r="BM109" s="138"/>
    </row>
    <row r="110" spans="2:21" s="1" customFormat="1" ht="13.5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  <c r="T110" s="123"/>
      <c r="U110" s="123"/>
    </row>
    <row r="111" spans="2:21" s="1" customFormat="1" ht="29.25" customHeight="1">
      <c r="B111" s="30"/>
      <c r="C111" s="112" t="s">
        <v>127</v>
      </c>
      <c r="D111" s="113"/>
      <c r="E111" s="113"/>
      <c r="F111" s="113"/>
      <c r="G111" s="113"/>
      <c r="H111" s="113"/>
      <c r="I111" s="113"/>
      <c r="J111" s="113"/>
      <c r="K111" s="113"/>
      <c r="L111" s="220">
        <f>ROUND(SUM(N88+N103),2)</f>
        <v>0</v>
      </c>
      <c r="M111" s="235"/>
      <c r="N111" s="235"/>
      <c r="O111" s="235"/>
      <c r="P111" s="235"/>
      <c r="Q111" s="235"/>
      <c r="R111" s="32"/>
      <c r="T111" s="123"/>
      <c r="U111" s="123"/>
    </row>
    <row r="112" spans="2:21" s="1" customFormat="1" ht="6.95" customHeight="1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  <c r="T112" s="123"/>
      <c r="U112" s="123"/>
    </row>
    <row r="116" spans="2:18" s="1" customFormat="1" ht="6.95" customHeight="1"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  <row r="117" spans="2:18" s="1" customFormat="1" ht="36.95" customHeight="1">
      <c r="B117" s="30"/>
      <c r="C117" s="185" t="s">
        <v>156</v>
      </c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32"/>
    </row>
    <row r="118" spans="2:18" s="1" customFormat="1" ht="6.95" customHeigh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18" s="1" customFormat="1" ht="30" customHeight="1">
      <c r="B119" s="30"/>
      <c r="C119" s="25" t="s">
        <v>17</v>
      </c>
      <c r="D119" s="31"/>
      <c r="E119" s="31"/>
      <c r="F119" s="227" t="str">
        <f>F6</f>
        <v>AS Kostelec nad Orlicí</v>
      </c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31"/>
      <c r="R119" s="32"/>
    </row>
    <row r="120" spans="2:18" s="1" customFormat="1" ht="36.95" customHeight="1">
      <c r="B120" s="30"/>
      <c r="C120" s="64" t="s">
        <v>131</v>
      </c>
      <c r="D120" s="31"/>
      <c r="E120" s="31"/>
      <c r="F120" s="205" t="str">
        <f>F7</f>
        <v>SO03 - Hřiště s umělým povrchem</v>
      </c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31"/>
      <c r="R120" s="32"/>
    </row>
    <row r="121" spans="2:18" s="1" customFormat="1" ht="6.95" customHeight="1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pans="2:18" s="1" customFormat="1" ht="18" customHeight="1">
      <c r="B122" s="30"/>
      <c r="C122" s="25" t="s">
        <v>24</v>
      </c>
      <c r="D122" s="31"/>
      <c r="E122" s="31"/>
      <c r="F122" s="23" t="str">
        <f>F9</f>
        <v xml:space="preserve"> </v>
      </c>
      <c r="G122" s="31"/>
      <c r="H122" s="31"/>
      <c r="I122" s="31"/>
      <c r="J122" s="31"/>
      <c r="K122" s="25" t="s">
        <v>26</v>
      </c>
      <c r="L122" s="31"/>
      <c r="M122" s="233" t="str">
        <f>IF(O9="","",O9)</f>
        <v>5.1.2018</v>
      </c>
      <c r="N122" s="204"/>
      <c r="O122" s="204"/>
      <c r="P122" s="204"/>
      <c r="Q122" s="31"/>
      <c r="R122" s="32"/>
    </row>
    <row r="123" spans="2:18" s="1" customFormat="1" ht="6.95" customHeight="1"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2"/>
    </row>
    <row r="124" spans="2:18" s="1" customFormat="1" ht="15">
      <c r="B124" s="30"/>
      <c r="C124" s="25" t="s">
        <v>30</v>
      </c>
      <c r="D124" s="31"/>
      <c r="E124" s="31"/>
      <c r="F124" s="23" t="str">
        <f>E12</f>
        <v xml:space="preserve"> </v>
      </c>
      <c r="G124" s="31"/>
      <c r="H124" s="31"/>
      <c r="I124" s="31"/>
      <c r="J124" s="31"/>
      <c r="K124" s="25" t="s">
        <v>35</v>
      </c>
      <c r="L124" s="31"/>
      <c r="M124" s="190" t="str">
        <f>E18</f>
        <v xml:space="preserve"> </v>
      </c>
      <c r="N124" s="204"/>
      <c r="O124" s="204"/>
      <c r="P124" s="204"/>
      <c r="Q124" s="204"/>
      <c r="R124" s="32"/>
    </row>
    <row r="125" spans="2:18" s="1" customFormat="1" ht="14.45" customHeight="1">
      <c r="B125" s="30"/>
      <c r="C125" s="25" t="s">
        <v>33</v>
      </c>
      <c r="D125" s="31"/>
      <c r="E125" s="31"/>
      <c r="F125" s="23" t="str">
        <f>IF(E15="","",E15)</f>
        <v>Vyplň údaj</v>
      </c>
      <c r="G125" s="31"/>
      <c r="H125" s="31"/>
      <c r="I125" s="31"/>
      <c r="J125" s="31"/>
      <c r="K125" s="25" t="s">
        <v>37</v>
      </c>
      <c r="L125" s="31"/>
      <c r="M125" s="190" t="str">
        <f>E21</f>
        <v xml:space="preserve"> </v>
      </c>
      <c r="N125" s="204"/>
      <c r="O125" s="204"/>
      <c r="P125" s="204"/>
      <c r="Q125" s="204"/>
      <c r="R125" s="32"/>
    </row>
    <row r="126" spans="2:18" s="1" customFormat="1" ht="10.35" customHeight="1"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2"/>
    </row>
    <row r="127" spans="2:27" s="8" customFormat="1" ht="29.25" customHeight="1">
      <c r="B127" s="143"/>
      <c r="C127" s="144" t="s">
        <v>157</v>
      </c>
      <c r="D127" s="145" t="s">
        <v>158</v>
      </c>
      <c r="E127" s="145" t="s">
        <v>60</v>
      </c>
      <c r="F127" s="241" t="s">
        <v>159</v>
      </c>
      <c r="G127" s="242"/>
      <c r="H127" s="242"/>
      <c r="I127" s="242"/>
      <c r="J127" s="145" t="s">
        <v>160</v>
      </c>
      <c r="K127" s="145" t="s">
        <v>161</v>
      </c>
      <c r="L127" s="243" t="s">
        <v>162</v>
      </c>
      <c r="M127" s="242"/>
      <c r="N127" s="241" t="s">
        <v>136</v>
      </c>
      <c r="O127" s="242"/>
      <c r="P127" s="242"/>
      <c r="Q127" s="244"/>
      <c r="R127" s="146"/>
      <c r="T127" s="76" t="s">
        <v>163</v>
      </c>
      <c r="U127" s="77" t="s">
        <v>42</v>
      </c>
      <c r="V127" s="77" t="s">
        <v>164</v>
      </c>
      <c r="W127" s="77" t="s">
        <v>165</v>
      </c>
      <c r="X127" s="77" t="s">
        <v>166</v>
      </c>
      <c r="Y127" s="77" t="s">
        <v>167</v>
      </c>
      <c r="Z127" s="77" t="s">
        <v>168</v>
      </c>
      <c r="AA127" s="78" t="s">
        <v>169</v>
      </c>
    </row>
    <row r="128" spans="2:63" s="1" customFormat="1" ht="29.25" customHeight="1">
      <c r="B128" s="30"/>
      <c r="C128" s="80" t="s">
        <v>133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256">
        <f>BK128</f>
        <v>0</v>
      </c>
      <c r="O128" s="257"/>
      <c r="P128" s="257"/>
      <c r="Q128" s="257"/>
      <c r="R128" s="32"/>
      <c r="T128" s="79"/>
      <c r="U128" s="46"/>
      <c r="V128" s="46"/>
      <c r="W128" s="147">
        <f>W129+W167+W179</f>
        <v>0</v>
      </c>
      <c r="X128" s="46"/>
      <c r="Y128" s="147">
        <f>Y129+Y167+Y179</f>
        <v>2314.0157544100007</v>
      </c>
      <c r="Z128" s="46"/>
      <c r="AA128" s="148">
        <f>AA129+AA167+AA179</f>
        <v>0</v>
      </c>
      <c r="AT128" s="13" t="s">
        <v>77</v>
      </c>
      <c r="AU128" s="13" t="s">
        <v>138</v>
      </c>
      <c r="BK128" s="149">
        <f>BK129+BK167+BK179</f>
        <v>0</v>
      </c>
    </row>
    <row r="129" spans="2:63" s="9" customFormat="1" ht="37.35" customHeight="1">
      <c r="B129" s="150"/>
      <c r="C129" s="151"/>
      <c r="D129" s="152" t="s">
        <v>139</v>
      </c>
      <c r="E129" s="152"/>
      <c r="F129" s="152"/>
      <c r="G129" s="152"/>
      <c r="H129" s="152"/>
      <c r="I129" s="152"/>
      <c r="J129" s="152"/>
      <c r="K129" s="152"/>
      <c r="L129" s="152"/>
      <c r="M129" s="152"/>
      <c r="N129" s="239">
        <f>BK129</f>
        <v>0</v>
      </c>
      <c r="O129" s="236"/>
      <c r="P129" s="236"/>
      <c r="Q129" s="236"/>
      <c r="R129" s="153"/>
      <c r="T129" s="154"/>
      <c r="U129" s="151"/>
      <c r="V129" s="151"/>
      <c r="W129" s="155">
        <f>W130+W142+W144+W149+W151+W157+W159+W165</f>
        <v>0</v>
      </c>
      <c r="X129" s="151"/>
      <c r="Y129" s="155">
        <f>Y130+Y142+Y144+Y149+Y151+Y157+Y159+Y165</f>
        <v>2313.1283904100005</v>
      </c>
      <c r="Z129" s="151"/>
      <c r="AA129" s="156">
        <f>AA130+AA142+AA144+AA149+AA151+AA157+AA159+AA165</f>
        <v>0</v>
      </c>
      <c r="AR129" s="157" t="s">
        <v>23</v>
      </c>
      <c r="AT129" s="158" t="s">
        <v>77</v>
      </c>
      <c r="AU129" s="158" t="s">
        <v>78</v>
      </c>
      <c r="AY129" s="157" t="s">
        <v>170</v>
      </c>
      <c r="BK129" s="159">
        <f>BK130+BK142+BK144+BK149+BK151+BK157+BK159+BK165</f>
        <v>0</v>
      </c>
    </row>
    <row r="130" spans="2:63" s="9" customFormat="1" ht="19.9" customHeight="1">
      <c r="B130" s="150"/>
      <c r="C130" s="151"/>
      <c r="D130" s="160" t="s">
        <v>320</v>
      </c>
      <c r="E130" s="160"/>
      <c r="F130" s="160"/>
      <c r="G130" s="160"/>
      <c r="H130" s="160"/>
      <c r="I130" s="160"/>
      <c r="J130" s="160"/>
      <c r="K130" s="160"/>
      <c r="L130" s="160"/>
      <c r="M130" s="160"/>
      <c r="N130" s="249">
        <f>BK130</f>
        <v>0</v>
      </c>
      <c r="O130" s="250"/>
      <c r="P130" s="250"/>
      <c r="Q130" s="250"/>
      <c r="R130" s="153"/>
      <c r="T130" s="154"/>
      <c r="U130" s="151"/>
      <c r="V130" s="151"/>
      <c r="W130" s="155">
        <f>SUM(W131:W141)</f>
        <v>0</v>
      </c>
      <c r="X130" s="151"/>
      <c r="Y130" s="155">
        <f>SUM(Y131:Y141)</f>
        <v>1.1872</v>
      </c>
      <c r="Z130" s="151"/>
      <c r="AA130" s="156">
        <f>SUM(AA131:AA141)</f>
        <v>0</v>
      </c>
      <c r="AR130" s="157" t="s">
        <v>23</v>
      </c>
      <c r="AT130" s="158" t="s">
        <v>77</v>
      </c>
      <c r="AU130" s="158" t="s">
        <v>23</v>
      </c>
      <c r="AY130" s="157" t="s">
        <v>170</v>
      </c>
      <c r="BK130" s="159">
        <f>SUM(BK131:BK141)</f>
        <v>0</v>
      </c>
    </row>
    <row r="131" spans="2:65" s="1" customFormat="1" ht="31.5" customHeight="1">
      <c r="B131" s="30"/>
      <c r="C131" s="161" t="s">
        <v>23</v>
      </c>
      <c r="D131" s="161" t="s">
        <v>171</v>
      </c>
      <c r="E131" s="162" t="s">
        <v>324</v>
      </c>
      <c r="F131" s="245" t="s">
        <v>325</v>
      </c>
      <c r="G131" s="246"/>
      <c r="H131" s="246"/>
      <c r="I131" s="246"/>
      <c r="J131" s="163" t="s">
        <v>198</v>
      </c>
      <c r="K131" s="164">
        <v>1144.5</v>
      </c>
      <c r="L131" s="247">
        <v>0</v>
      </c>
      <c r="M131" s="246"/>
      <c r="N131" s="248">
        <f aca="true" t="shared" si="5" ref="N131:N141">ROUND(L131*K131,2)</f>
        <v>0</v>
      </c>
      <c r="O131" s="246"/>
      <c r="P131" s="246"/>
      <c r="Q131" s="246"/>
      <c r="R131" s="32"/>
      <c r="T131" s="165" t="s">
        <v>21</v>
      </c>
      <c r="U131" s="39" t="s">
        <v>43</v>
      </c>
      <c r="V131" s="31"/>
      <c r="W131" s="166">
        <f aca="true" t="shared" si="6" ref="W131:W141">V131*K131</f>
        <v>0</v>
      </c>
      <c r="X131" s="166">
        <v>0</v>
      </c>
      <c r="Y131" s="166">
        <f aca="true" t="shared" si="7" ref="Y131:Y141">X131*K131</f>
        <v>0</v>
      </c>
      <c r="Z131" s="166">
        <v>0</v>
      </c>
      <c r="AA131" s="167">
        <f aca="true" t="shared" si="8" ref="AA131:AA141">Z131*K131</f>
        <v>0</v>
      </c>
      <c r="AR131" s="13" t="s">
        <v>175</v>
      </c>
      <c r="AT131" s="13" t="s">
        <v>171</v>
      </c>
      <c r="AU131" s="13" t="s">
        <v>129</v>
      </c>
      <c r="AY131" s="13" t="s">
        <v>170</v>
      </c>
      <c r="BE131" s="105">
        <f aca="true" t="shared" si="9" ref="BE131:BE141">IF(U131="základní",N131,0)</f>
        <v>0</v>
      </c>
      <c r="BF131" s="105">
        <f aca="true" t="shared" si="10" ref="BF131:BF141">IF(U131="snížená",N131,0)</f>
        <v>0</v>
      </c>
      <c r="BG131" s="105">
        <f aca="true" t="shared" si="11" ref="BG131:BG141">IF(U131="zákl. přenesená",N131,0)</f>
        <v>0</v>
      </c>
      <c r="BH131" s="105">
        <f aca="true" t="shared" si="12" ref="BH131:BH141">IF(U131="sníž. přenesená",N131,0)</f>
        <v>0</v>
      </c>
      <c r="BI131" s="105">
        <f aca="true" t="shared" si="13" ref="BI131:BI141">IF(U131="nulová",N131,0)</f>
        <v>0</v>
      </c>
      <c r="BJ131" s="13" t="s">
        <v>23</v>
      </c>
      <c r="BK131" s="105">
        <f aca="true" t="shared" si="14" ref="BK131:BK141">ROUND(L131*K131,2)</f>
        <v>0</v>
      </c>
      <c r="BL131" s="13" t="s">
        <v>175</v>
      </c>
      <c r="BM131" s="13" t="s">
        <v>326</v>
      </c>
    </row>
    <row r="132" spans="2:65" s="1" customFormat="1" ht="31.5" customHeight="1">
      <c r="B132" s="30"/>
      <c r="C132" s="161" t="s">
        <v>129</v>
      </c>
      <c r="D132" s="161" t="s">
        <v>171</v>
      </c>
      <c r="E132" s="162" t="s">
        <v>327</v>
      </c>
      <c r="F132" s="245" t="s">
        <v>328</v>
      </c>
      <c r="G132" s="246"/>
      <c r="H132" s="246"/>
      <c r="I132" s="246"/>
      <c r="J132" s="163" t="s">
        <v>198</v>
      </c>
      <c r="K132" s="164">
        <v>800</v>
      </c>
      <c r="L132" s="247">
        <v>0</v>
      </c>
      <c r="M132" s="246"/>
      <c r="N132" s="248">
        <f t="shared" si="5"/>
        <v>0</v>
      </c>
      <c r="O132" s="246"/>
      <c r="P132" s="246"/>
      <c r="Q132" s="246"/>
      <c r="R132" s="32"/>
      <c r="T132" s="165" t="s">
        <v>21</v>
      </c>
      <c r="U132" s="39" t="s">
        <v>43</v>
      </c>
      <c r="V132" s="31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3" t="s">
        <v>175</v>
      </c>
      <c r="AT132" s="13" t="s">
        <v>171</v>
      </c>
      <c r="AU132" s="13" t="s">
        <v>129</v>
      </c>
      <c r="AY132" s="13" t="s">
        <v>170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3" t="s">
        <v>23</v>
      </c>
      <c r="BK132" s="105">
        <f t="shared" si="14"/>
        <v>0</v>
      </c>
      <c r="BL132" s="13" t="s">
        <v>175</v>
      </c>
      <c r="BM132" s="13" t="s">
        <v>329</v>
      </c>
    </row>
    <row r="133" spans="2:65" s="1" customFormat="1" ht="31.5" customHeight="1">
      <c r="B133" s="30"/>
      <c r="C133" s="161" t="s">
        <v>180</v>
      </c>
      <c r="D133" s="161" t="s">
        <v>171</v>
      </c>
      <c r="E133" s="162" t="s">
        <v>330</v>
      </c>
      <c r="F133" s="245" t="s">
        <v>331</v>
      </c>
      <c r="G133" s="246"/>
      <c r="H133" s="246"/>
      <c r="I133" s="246"/>
      <c r="J133" s="163" t="s">
        <v>198</v>
      </c>
      <c r="K133" s="164">
        <v>800</v>
      </c>
      <c r="L133" s="247">
        <v>0</v>
      </c>
      <c r="M133" s="246"/>
      <c r="N133" s="248">
        <f t="shared" si="5"/>
        <v>0</v>
      </c>
      <c r="O133" s="246"/>
      <c r="P133" s="246"/>
      <c r="Q133" s="246"/>
      <c r="R133" s="32"/>
      <c r="T133" s="165" t="s">
        <v>21</v>
      </c>
      <c r="U133" s="39" t="s">
        <v>43</v>
      </c>
      <c r="V133" s="31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3" t="s">
        <v>175</v>
      </c>
      <c r="AT133" s="13" t="s">
        <v>171</v>
      </c>
      <c r="AU133" s="13" t="s">
        <v>129</v>
      </c>
      <c r="AY133" s="13" t="s">
        <v>170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3" t="s">
        <v>23</v>
      </c>
      <c r="BK133" s="105">
        <f t="shared" si="14"/>
        <v>0</v>
      </c>
      <c r="BL133" s="13" t="s">
        <v>175</v>
      </c>
      <c r="BM133" s="13" t="s">
        <v>332</v>
      </c>
    </row>
    <row r="134" spans="2:65" s="1" customFormat="1" ht="44.25" customHeight="1">
      <c r="B134" s="30"/>
      <c r="C134" s="161" t="s">
        <v>175</v>
      </c>
      <c r="D134" s="161" t="s">
        <v>171</v>
      </c>
      <c r="E134" s="162" t="s">
        <v>333</v>
      </c>
      <c r="F134" s="245" t="s">
        <v>334</v>
      </c>
      <c r="G134" s="246"/>
      <c r="H134" s="246"/>
      <c r="I134" s="246"/>
      <c r="J134" s="163" t="s">
        <v>174</v>
      </c>
      <c r="K134" s="164">
        <v>296.8</v>
      </c>
      <c r="L134" s="247">
        <v>0</v>
      </c>
      <c r="M134" s="246"/>
      <c r="N134" s="248">
        <f t="shared" si="5"/>
        <v>0</v>
      </c>
      <c r="O134" s="246"/>
      <c r="P134" s="246"/>
      <c r="Q134" s="246"/>
      <c r="R134" s="32"/>
      <c r="T134" s="165" t="s">
        <v>21</v>
      </c>
      <c r="U134" s="39" t="s">
        <v>43</v>
      </c>
      <c r="V134" s="31"/>
      <c r="W134" s="166">
        <f t="shared" si="6"/>
        <v>0</v>
      </c>
      <c r="X134" s="166">
        <v>0.004</v>
      </c>
      <c r="Y134" s="166">
        <f t="shared" si="7"/>
        <v>1.1872</v>
      </c>
      <c r="Z134" s="166">
        <v>0</v>
      </c>
      <c r="AA134" s="167">
        <f t="shared" si="8"/>
        <v>0</v>
      </c>
      <c r="AR134" s="13" t="s">
        <v>175</v>
      </c>
      <c r="AT134" s="13" t="s">
        <v>171</v>
      </c>
      <c r="AU134" s="13" t="s">
        <v>129</v>
      </c>
      <c r="AY134" s="13" t="s">
        <v>170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3" t="s">
        <v>23</v>
      </c>
      <c r="BK134" s="105">
        <f t="shared" si="14"/>
        <v>0</v>
      </c>
      <c r="BL134" s="13" t="s">
        <v>175</v>
      </c>
      <c r="BM134" s="13" t="s">
        <v>335</v>
      </c>
    </row>
    <row r="135" spans="2:65" s="1" customFormat="1" ht="31.5" customHeight="1">
      <c r="B135" s="30"/>
      <c r="C135" s="161" t="s">
        <v>187</v>
      </c>
      <c r="D135" s="161" t="s">
        <v>171</v>
      </c>
      <c r="E135" s="162" t="s">
        <v>336</v>
      </c>
      <c r="F135" s="245" t="s">
        <v>337</v>
      </c>
      <c r="G135" s="246"/>
      <c r="H135" s="246"/>
      <c r="I135" s="246"/>
      <c r="J135" s="163" t="s">
        <v>198</v>
      </c>
      <c r="K135" s="164">
        <v>1944.5</v>
      </c>
      <c r="L135" s="247">
        <v>0</v>
      </c>
      <c r="M135" s="246"/>
      <c r="N135" s="248">
        <f t="shared" si="5"/>
        <v>0</v>
      </c>
      <c r="O135" s="246"/>
      <c r="P135" s="246"/>
      <c r="Q135" s="246"/>
      <c r="R135" s="32"/>
      <c r="T135" s="165" t="s">
        <v>21</v>
      </c>
      <c r="U135" s="39" t="s">
        <v>43</v>
      </c>
      <c r="V135" s="31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3" t="s">
        <v>175</v>
      </c>
      <c r="AT135" s="13" t="s">
        <v>171</v>
      </c>
      <c r="AU135" s="13" t="s">
        <v>129</v>
      </c>
      <c r="AY135" s="13" t="s">
        <v>170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3" t="s">
        <v>23</v>
      </c>
      <c r="BK135" s="105">
        <f t="shared" si="14"/>
        <v>0</v>
      </c>
      <c r="BL135" s="13" t="s">
        <v>175</v>
      </c>
      <c r="BM135" s="13" t="s">
        <v>338</v>
      </c>
    </row>
    <row r="136" spans="2:65" s="1" customFormat="1" ht="44.25" customHeight="1">
      <c r="B136" s="30"/>
      <c r="C136" s="161" t="s">
        <v>191</v>
      </c>
      <c r="D136" s="161" t="s">
        <v>171</v>
      </c>
      <c r="E136" s="162" t="s">
        <v>339</v>
      </c>
      <c r="F136" s="245" t="s">
        <v>340</v>
      </c>
      <c r="G136" s="246"/>
      <c r="H136" s="246"/>
      <c r="I136" s="246"/>
      <c r="J136" s="163" t="s">
        <v>198</v>
      </c>
      <c r="K136" s="164">
        <v>5833.5</v>
      </c>
      <c r="L136" s="247">
        <v>0</v>
      </c>
      <c r="M136" s="246"/>
      <c r="N136" s="248">
        <f t="shared" si="5"/>
        <v>0</v>
      </c>
      <c r="O136" s="246"/>
      <c r="P136" s="246"/>
      <c r="Q136" s="246"/>
      <c r="R136" s="32"/>
      <c r="T136" s="165" t="s">
        <v>21</v>
      </c>
      <c r="U136" s="39" t="s">
        <v>43</v>
      </c>
      <c r="V136" s="31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3" t="s">
        <v>175</v>
      </c>
      <c r="AT136" s="13" t="s">
        <v>171</v>
      </c>
      <c r="AU136" s="13" t="s">
        <v>129</v>
      </c>
      <c r="AY136" s="13" t="s">
        <v>170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3" t="s">
        <v>23</v>
      </c>
      <c r="BK136" s="105">
        <f t="shared" si="14"/>
        <v>0</v>
      </c>
      <c r="BL136" s="13" t="s">
        <v>175</v>
      </c>
      <c r="BM136" s="13" t="s">
        <v>341</v>
      </c>
    </row>
    <row r="137" spans="2:65" s="1" customFormat="1" ht="31.5" customHeight="1">
      <c r="B137" s="30"/>
      <c r="C137" s="161" t="s">
        <v>195</v>
      </c>
      <c r="D137" s="161" t="s">
        <v>171</v>
      </c>
      <c r="E137" s="162" t="s">
        <v>342</v>
      </c>
      <c r="F137" s="245" t="s">
        <v>343</v>
      </c>
      <c r="G137" s="246"/>
      <c r="H137" s="246"/>
      <c r="I137" s="246"/>
      <c r="J137" s="163" t="s">
        <v>198</v>
      </c>
      <c r="K137" s="164">
        <v>1944.5</v>
      </c>
      <c r="L137" s="247">
        <v>0</v>
      </c>
      <c r="M137" s="246"/>
      <c r="N137" s="248">
        <f t="shared" si="5"/>
        <v>0</v>
      </c>
      <c r="O137" s="246"/>
      <c r="P137" s="246"/>
      <c r="Q137" s="246"/>
      <c r="R137" s="32"/>
      <c r="T137" s="165" t="s">
        <v>21</v>
      </c>
      <c r="U137" s="39" t="s">
        <v>43</v>
      </c>
      <c r="V137" s="31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3" t="s">
        <v>175</v>
      </c>
      <c r="AT137" s="13" t="s">
        <v>171</v>
      </c>
      <c r="AU137" s="13" t="s">
        <v>129</v>
      </c>
      <c r="AY137" s="13" t="s">
        <v>170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3" t="s">
        <v>23</v>
      </c>
      <c r="BK137" s="105">
        <f t="shared" si="14"/>
        <v>0</v>
      </c>
      <c r="BL137" s="13" t="s">
        <v>175</v>
      </c>
      <c r="BM137" s="13" t="s">
        <v>344</v>
      </c>
    </row>
    <row r="138" spans="2:65" s="1" customFormat="1" ht="22.5" customHeight="1">
      <c r="B138" s="30"/>
      <c r="C138" s="161" t="s">
        <v>200</v>
      </c>
      <c r="D138" s="161" t="s">
        <v>171</v>
      </c>
      <c r="E138" s="162" t="s">
        <v>345</v>
      </c>
      <c r="F138" s="245" t="s">
        <v>346</v>
      </c>
      <c r="G138" s="246"/>
      <c r="H138" s="246"/>
      <c r="I138" s="246"/>
      <c r="J138" s="163" t="s">
        <v>198</v>
      </c>
      <c r="K138" s="164">
        <v>1944.5</v>
      </c>
      <c r="L138" s="247">
        <v>0</v>
      </c>
      <c r="M138" s="246"/>
      <c r="N138" s="248">
        <f t="shared" si="5"/>
        <v>0</v>
      </c>
      <c r="O138" s="246"/>
      <c r="P138" s="246"/>
      <c r="Q138" s="246"/>
      <c r="R138" s="32"/>
      <c r="T138" s="165" t="s">
        <v>21</v>
      </c>
      <c r="U138" s="39" t="s">
        <v>43</v>
      </c>
      <c r="V138" s="31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3" t="s">
        <v>175</v>
      </c>
      <c r="AT138" s="13" t="s">
        <v>171</v>
      </c>
      <c r="AU138" s="13" t="s">
        <v>129</v>
      </c>
      <c r="AY138" s="13" t="s">
        <v>170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3" t="s">
        <v>23</v>
      </c>
      <c r="BK138" s="105">
        <f t="shared" si="14"/>
        <v>0</v>
      </c>
      <c r="BL138" s="13" t="s">
        <v>175</v>
      </c>
      <c r="BM138" s="13" t="s">
        <v>347</v>
      </c>
    </row>
    <row r="139" spans="2:65" s="1" customFormat="1" ht="31.5" customHeight="1">
      <c r="B139" s="30"/>
      <c r="C139" s="161" t="s">
        <v>205</v>
      </c>
      <c r="D139" s="161" t="s">
        <v>171</v>
      </c>
      <c r="E139" s="162" t="s">
        <v>348</v>
      </c>
      <c r="F139" s="245" t="s">
        <v>349</v>
      </c>
      <c r="G139" s="246"/>
      <c r="H139" s="246"/>
      <c r="I139" s="246"/>
      <c r="J139" s="163" t="s">
        <v>203</v>
      </c>
      <c r="K139" s="164">
        <v>3889</v>
      </c>
      <c r="L139" s="247">
        <v>0</v>
      </c>
      <c r="M139" s="246"/>
      <c r="N139" s="248">
        <f t="shared" si="5"/>
        <v>0</v>
      </c>
      <c r="O139" s="246"/>
      <c r="P139" s="246"/>
      <c r="Q139" s="246"/>
      <c r="R139" s="32"/>
      <c r="T139" s="165" t="s">
        <v>21</v>
      </c>
      <c r="U139" s="39" t="s">
        <v>43</v>
      </c>
      <c r="V139" s="31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3" t="s">
        <v>175</v>
      </c>
      <c r="AT139" s="13" t="s">
        <v>171</v>
      </c>
      <c r="AU139" s="13" t="s">
        <v>129</v>
      </c>
      <c r="AY139" s="13" t="s">
        <v>170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3" t="s">
        <v>23</v>
      </c>
      <c r="BK139" s="105">
        <f t="shared" si="14"/>
        <v>0</v>
      </c>
      <c r="BL139" s="13" t="s">
        <v>175</v>
      </c>
      <c r="BM139" s="13" t="s">
        <v>350</v>
      </c>
    </row>
    <row r="140" spans="2:65" s="1" customFormat="1" ht="31.5" customHeight="1">
      <c r="B140" s="30"/>
      <c r="C140" s="161" t="s">
        <v>28</v>
      </c>
      <c r="D140" s="161" t="s">
        <v>171</v>
      </c>
      <c r="E140" s="162" t="s">
        <v>351</v>
      </c>
      <c r="F140" s="245" t="s">
        <v>352</v>
      </c>
      <c r="G140" s="246"/>
      <c r="H140" s="246"/>
      <c r="I140" s="246"/>
      <c r="J140" s="163" t="s">
        <v>198</v>
      </c>
      <c r="K140" s="164">
        <v>534.24</v>
      </c>
      <c r="L140" s="247">
        <v>0</v>
      </c>
      <c r="M140" s="246"/>
      <c r="N140" s="248">
        <f t="shared" si="5"/>
        <v>0</v>
      </c>
      <c r="O140" s="246"/>
      <c r="P140" s="246"/>
      <c r="Q140" s="246"/>
      <c r="R140" s="32"/>
      <c r="T140" s="165" t="s">
        <v>21</v>
      </c>
      <c r="U140" s="39" t="s">
        <v>43</v>
      </c>
      <c r="V140" s="31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3" t="s">
        <v>175</v>
      </c>
      <c r="AT140" s="13" t="s">
        <v>171</v>
      </c>
      <c r="AU140" s="13" t="s">
        <v>129</v>
      </c>
      <c r="AY140" s="13" t="s">
        <v>170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3" t="s">
        <v>23</v>
      </c>
      <c r="BK140" s="105">
        <f t="shared" si="14"/>
        <v>0</v>
      </c>
      <c r="BL140" s="13" t="s">
        <v>175</v>
      </c>
      <c r="BM140" s="13" t="s">
        <v>353</v>
      </c>
    </row>
    <row r="141" spans="2:65" s="1" customFormat="1" ht="22.5" customHeight="1">
      <c r="B141" s="30"/>
      <c r="C141" s="161" t="s">
        <v>213</v>
      </c>
      <c r="D141" s="161" t="s">
        <v>171</v>
      </c>
      <c r="E141" s="162" t="s">
        <v>354</v>
      </c>
      <c r="F141" s="245" t="s">
        <v>355</v>
      </c>
      <c r="G141" s="246"/>
      <c r="H141" s="246"/>
      <c r="I141" s="246"/>
      <c r="J141" s="163" t="s">
        <v>174</v>
      </c>
      <c r="K141" s="164">
        <v>3270</v>
      </c>
      <c r="L141" s="247">
        <v>0</v>
      </c>
      <c r="M141" s="246"/>
      <c r="N141" s="248">
        <f t="shared" si="5"/>
        <v>0</v>
      </c>
      <c r="O141" s="246"/>
      <c r="P141" s="246"/>
      <c r="Q141" s="246"/>
      <c r="R141" s="32"/>
      <c r="T141" s="165" t="s">
        <v>21</v>
      </c>
      <c r="U141" s="39" t="s">
        <v>43</v>
      </c>
      <c r="V141" s="31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3" t="s">
        <v>175</v>
      </c>
      <c r="AT141" s="13" t="s">
        <v>171</v>
      </c>
      <c r="AU141" s="13" t="s">
        <v>129</v>
      </c>
      <c r="AY141" s="13" t="s">
        <v>170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3" t="s">
        <v>23</v>
      </c>
      <c r="BK141" s="105">
        <f t="shared" si="14"/>
        <v>0</v>
      </c>
      <c r="BL141" s="13" t="s">
        <v>175</v>
      </c>
      <c r="BM141" s="13" t="s">
        <v>356</v>
      </c>
    </row>
    <row r="142" spans="2:63" s="9" customFormat="1" ht="29.85" customHeight="1">
      <c r="B142" s="150"/>
      <c r="C142" s="151"/>
      <c r="D142" s="160" t="s">
        <v>321</v>
      </c>
      <c r="E142" s="160"/>
      <c r="F142" s="160"/>
      <c r="G142" s="160"/>
      <c r="H142" s="160"/>
      <c r="I142" s="160"/>
      <c r="J142" s="160"/>
      <c r="K142" s="160"/>
      <c r="L142" s="160"/>
      <c r="M142" s="160"/>
      <c r="N142" s="258">
        <f>BK142</f>
        <v>0</v>
      </c>
      <c r="O142" s="259"/>
      <c r="P142" s="259"/>
      <c r="Q142" s="259"/>
      <c r="R142" s="153"/>
      <c r="T142" s="154"/>
      <c r="U142" s="151"/>
      <c r="V142" s="151"/>
      <c r="W142" s="155">
        <f>W143</f>
        <v>0</v>
      </c>
      <c r="X142" s="151"/>
      <c r="Y142" s="155">
        <f>Y143</f>
        <v>0</v>
      </c>
      <c r="Z142" s="151"/>
      <c r="AA142" s="156">
        <f>AA143</f>
        <v>0</v>
      </c>
      <c r="AR142" s="157" t="s">
        <v>23</v>
      </c>
      <c r="AT142" s="158" t="s">
        <v>77</v>
      </c>
      <c r="AU142" s="158" t="s">
        <v>23</v>
      </c>
      <c r="AY142" s="157" t="s">
        <v>170</v>
      </c>
      <c r="BK142" s="159">
        <f>BK143</f>
        <v>0</v>
      </c>
    </row>
    <row r="143" spans="2:65" s="1" customFormat="1" ht="31.5" customHeight="1">
      <c r="B143" s="30"/>
      <c r="C143" s="161" t="s">
        <v>217</v>
      </c>
      <c r="D143" s="161" t="s">
        <v>171</v>
      </c>
      <c r="E143" s="162" t="s">
        <v>357</v>
      </c>
      <c r="F143" s="245" t="s">
        <v>358</v>
      </c>
      <c r="G143" s="246"/>
      <c r="H143" s="246"/>
      <c r="I143" s="246"/>
      <c r="J143" s="163" t="s">
        <v>243</v>
      </c>
      <c r="K143" s="164">
        <v>91.688</v>
      </c>
      <c r="L143" s="247">
        <v>0</v>
      </c>
      <c r="M143" s="246"/>
      <c r="N143" s="248">
        <f>ROUND(L143*K143,2)</f>
        <v>0</v>
      </c>
      <c r="O143" s="246"/>
      <c r="P143" s="246"/>
      <c r="Q143" s="246"/>
      <c r="R143" s="32"/>
      <c r="T143" s="165" t="s">
        <v>21</v>
      </c>
      <c r="U143" s="39" t="s">
        <v>43</v>
      </c>
      <c r="V143" s="31"/>
      <c r="W143" s="166">
        <f>V143*K143</f>
        <v>0</v>
      </c>
      <c r="X143" s="166">
        <v>0</v>
      </c>
      <c r="Y143" s="166">
        <f>X143*K143</f>
        <v>0</v>
      </c>
      <c r="Z143" s="166">
        <v>0</v>
      </c>
      <c r="AA143" s="167">
        <f>Z143*K143</f>
        <v>0</v>
      </c>
      <c r="AR143" s="13" t="s">
        <v>175</v>
      </c>
      <c r="AT143" s="13" t="s">
        <v>171</v>
      </c>
      <c r="AU143" s="13" t="s">
        <v>129</v>
      </c>
      <c r="AY143" s="13" t="s">
        <v>170</v>
      </c>
      <c r="BE143" s="105">
        <f>IF(U143="základní",N143,0)</f>
        <v>0</v>
      </c>
      <c r="BF143" s="105">
        <f>IF(U143="snížená",N143,0)</f>
        <v>0</v>
      </c>
      <c r="BG143" s="105">
        <f>IF(U143="zákl. přenesená",N143,0)</f>
        <v>0</v>
      </c>
      <c r="BH143" s="105">
        <f>IF(U143="sníž. přenesená",N143,0)</f>
        <v>0</v>
      </c>
      <c r="BI143" s="105">
        <f>IF(U143="nulová",N143,0)</f>
        <v>0</v>
      </c>
      <c r="BJ143" s="13" t="s">
        <v>23</v>
      </c>
      <c r="BK143" s="105">
        <f>ROUND(L143*K143,2)</f>
        <v>0</v>
      </c>
      <c r="BL143" s="13" t="s">
        <v>175</v>
      </c>
      <c r="BM143" s="13" t="s">
        <v>359</v>
      </c>
    </row>
    <row r="144" spans="2:63" s="9" customFormat="1" ht="29.85" customHeight="1">
      <c r="B144" s="150"/>
      <c r="C144" s="151"/>
      <c r="D144" s="160" t="s">
        <v>322</v>
      </c>
      <c r="E144" s="160"/>
      <c r="F144" s="160"/>
      <c r="G144" s="160"/>
      <c r="H144" s="160"/>
      <c r="I144" s="160"/>
      <c r="J144" s="160"/>
      <c r="K144" s="160"/>
      <c r="L144" s="160"/>
      <c r="M144" s="160"/>
      <c r="N144" s="258">
        <f>BK144</f>
        <v>0</v>
      </c>
      <c r="O144" s="259"/>
      <c r="P144" s="259"/>
      <c r="Q144" s="259"/>
      <c r="R144" s="153"/>
      <c r="T144" s="154"/>
      <c r="U144" s="151"/>
      <c r="V144" s="151"/>
      <c r="W144" s="155">
        <f>SUM(W145:W148)</f>
        <v>0</v>
      </c>
      <c r="X144" s="151"/>
      <c r="Y144" s="155">
        <f>SUM(Y145:Y148)</f>
        <v>533.53754341</v>
      </c>
      <c r="Z144" s="151"/>
      <c r="AA144" s="156">
        <f>SUM(AA145:AA148)</f>
        <v>0</v>
      </c>
      <c r="AR144" s="157" t="s">
        <v>23</v>
      </c>
      <c r="AT144" s="158" t="s">
        <v>77</v>
      </c>
      <c r="AU144" s="158" t="s">
        <v>23</v>
      </c>
      <c r="AY144" s="157" t="s">
        <v>170</v>
      </c>
      <c r="BK144" s="159">
        <f>SUM(BK145:BK148)</f>
        <v>0</v>
      </c>
    </row>
    <row r="145" spans="2:65" s="1" customFormat="1" ht="22.5" customHeight="1">
      <c r="B145" s="30"/>
      <c r="C145" s="161" t="s">
        <v>221</v>
      </c>
      <c r="D145" s="161" t="s">
        <v>171</v>
      </c>
      <c r="E145" s="162" t="s">
        <v>360</v>
      </c>
      <c r="F145" s="245" t="s">
        <v>361</v>
      </c>
      <c r="G145" s="246"/>
      <c r="H145" s="246"/>
      <c r="I145" s="246"/>
      <c r="J145" s="163" t="s">
        <v>198</v>
      </c>
      <c r="K145" s="164">
        <v>206.89</v>
      </c>
      <c r="L145" s="247">
        <v>0</v>
      </c>
      <c r="M145" s="246"/>
      <c r="N145" s="248">
        <f>ROUND(L145*K145,2)</f>
        <v>0</v>
      </c>
      <c r="O145" s="246"/>
      <c r="P145" s="246"/>
      <c r="Q145" s="246"/>
      <c r="R145" s="32"/>
      <c r="T145" s="165" t="s">
        <v>21</v>
      </c>
      <c r="U145" s="39" t="s">
        <v>43</v>
      </c>
      <c r="V145" s="31"/>
      <c r="W145" s="166">
        <f>V145*K145</f>
        <v>0</v>
      </c>
      <c r="X145" s="166">
        <v>2.45329</v>
      </c>
      <c r="Y145" s="166">
        <f>X145*K145</f>
        <v>507.5611681</v>
      </c>
      <c r="Z145" s="166">
        <v>0</v>
      </c>
      <c r="AA145" s="167">
        <f>Z145*K145</f>
        <v>0</v>
      </c>
      <c r="AR145" s="13" t="s">
        <v>175</v>
      </c>
      <c r="AT145" s="13" t="s">
        <v>171</v>
      </c>
      <c r="AU145" s="13" t="s">
        <v>129</v>
      </c>
      <c r="AY145" s="13" t="s">
        <v>170</v>
      </c>
      <c r="BE145" s="105">
        <f>IF(U145="základní",N145,0)</f>
        <v>0</v>
      </c>
      <c r="BF145" s="105">
        <f>IF(U145="snížená",N145,0)</f>
        <v>0</v>
      </c>
      <c r="BG145" s="105">
        <f>IF(U145="zákl. přenesená",N145,0)</f>
        <v>0</v>
      </c>
      <c r="BH145" s="105">
        <f>IF(U145="sníž. přenesená",N145,0)</f>
        <v>0</v>
      </c>
      <c r="BI145" s="105">
        <f>IF(U145="nulová",N145,0)</f>
        <v>0</v>
      </c>
      <c r="BJ145" s="13" t="s">
        <v>23</v>
      </c>
      <c r="BK145" s="105">
        <f>ROUND(L145*K145,2)</f>
        <v>0</v>
      </c>
      <c r="BL145" s="13" t="s">
        <v>175</v>
      </c>
      <c r="BM145" s="13" t="s">
        <v>362</v>
      </c>
    </row>
    <row r="146" spans="2:65" s="1" customFormat="1" ht="31.5" customHeight="1">
      <c r="B146" s="30"/>
      <c r="C146" s="161" t="s">
        <v>225</v>
      </c>
      <c r="D146" s="161" t="s">
        <v>171</v>
      </c>
      <c r="E146" s="162" t="s">
        <v>363</v>
      </c>
      <c r="F146" s="245" t="s">
        <v>364</v>
      </c>
      <c r="G146" s="246"/>
      <c r="H146" s="246"/>
      <c r="I146" s="246"/>
      <c r="J146" s="163" t="s">
        <v>174</v>
      </c>
      <c r="K146" s="164">
        <v>268.95</v>
      </c>
      <c r="L146" s="247">
        <v>0</v>
      </c>
      <c r="M146" s="246"/>
      <c r="N146" s="248">
        <f>ROUND(L146*K146,2)</f>
        <v>0</v>
      </c>
      <c r="O146" s="246"/>
      <c r="P146" s="246"/>
      <c r="Q146" s="246"/>
      <c r="R146" s="32"/>
      <c r="T146" s="165" t="s">
        <v>21</v>
      </c>
      <c r="U146" s="39" t="s">
        <v>43</v>
      </c>
      <c r="V146" s="31"/>
      <c r="W146" s="166">
        <f>V146*K146</f>
        <v>0</v>
      </c>
      <c r="X146" s="166">
        <v>0.00251</v>
      </c>
      <c r="Y146" s="166">
        <f>X146*K146</f>
        <v>0.6750645</v>
      </c>
      <c r="Z146" s="166">
        <v>0</v>
      </c>
      <c r="AA146" s="167">
        <f>Z146*K146</f>
        <v>0</v>
      </c>
      <c r="AR146" s="13" t="s">
        <v>175</v>
      </c>
      <c r="AT146" s="13" t="s">
        <v>171</v>
      </c>
      <c r="AU146" s="13" t="s">
        <v>129</v>
      </c>
      <c r="AY146" s="13" t="s">
        <v>170</v>
      </c>
      <c r="BE146" s="105">
        <f>IF(U146="základní",N146,0)</f>
        <v>0</v>
      </c>
      <c r="BF146" s="105">
        <f>IF(U146="snížená",N146,0)</f>
        <v>0</v>
      </c>
      <c r="BG146" s="105">
        <f>IF(U146="zákl. přenesená",N146,0)</f>
        <v>0</v>
      </c>
      <c r="BH146" s="105">
        <f>IF(U146="sníž. přenesená",N146,0)</f>
        <v>0</v>
      </c>
      <c r="BI146" s="105">
        <f>IF(U146="nulová",N146,0)</f>
        <v>0</v>
      </c>
      <c r="BJ146" s="13" t="s">
        <v>23</v>
      </c>
      <c r="BK146" s="105">
        <f>ROUND(L146*K146,2)</f>
        <v>0</v>
      </c>
      <c r="BL146" s="13" t="s">
        <v>175</v>
      </c>
      <c r="BM146" s="13" t="s">
        <v>365</v>
      </c>
    </row>
    <row r="147" spans="2:65" s="1" customFormat="1" ht="31.5" customHeight="1">
      <c r="B147" s="30"/>
      <c r="C147" s="161" t="s">
        <v>9</v>
      </c>
      <c r="D147" s="161" t="s">
        <v>171</v>
      </c>
      <c r="E147" s="162" t="s">
        <v>366</v>
      </c>
      <c r="F147" s="245" t="s">
        <v>367</v>
      </c>
      <c r="G147" s="246"/>
      <c r="H147" s="246"/>
      <c r="I147" s="246"/>
      <c r="J147" s="163" t="s">
        <v>174</v>
      </c>
      <c r="K147" s="164">
        <v>268.95</v>
      </c>
      <c r="L147" s="247">
        <v>0</v>
      </c>
      <c r="M147" s="246"/>
      <c r="N147" s="248">
        <f>ROUND(L147*K147,2)</f>
        <v>0</v>
      </c>
      <c r="O147" s="246"/>
      <c r="P147" s="246"/>
      <c r="Q147" s="246"/>
      <c r="R147" s="32"/>
      <c r="T147" s="165" t="s">
        <v>21</v>
      </c>
      <c r="U147" s="39" t="s">
        <v>43</v>
      </c>
      <c r="V147" s="31"/>
      <c r="W147" s="166">
        <f>V147*K147</f>
        <v>0</v>
      </c>
      <c r="X147" s="166">
        <v>0</v>
      </c>
      <c r="Y147" s="166">
        <f>X147*K147</f>
        <v>0</v>
      </c>
      <c r="Z147" s="166">
        <v>0</v>
      </c>
      <c r="AA147" s="167">
        <f>Z147*K147</f>
        <v>0</v>
      </c>
      <c r="AR147" s="13" t="s">
        <v>175</v>
      </c>
      <c r="AT147" s="13" t="s">
        <v>171</v>
      </c>
      <c r="AU147" s="13" t="s">
        <v>129</v>
      </c>
      <c r="AY147" s="13" t="s">
        <v>170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3" t="s">
        <v>23</v>
      </c>
      <c r="BK147" s="105">
        <f>ROUND(L147*K147,2)</f>
        <v>0</v>
      </c>
      <c r="BL147" s="13" t="s">
        <v>175</v>
      </c>
      <c r="BM147" s="13" t="s">
        <v>368</v>
      </c>
    </row>
    <row r="148" spans="2:65" s="1" customFormat="1" ht="31.5" customHeight="1">
      <c r="B148" s="30"/>
      <c r="C148" s="161" t="s">
        <v>232</v>
      </c>
      <c r="D148" s="161" t="s">
        <v>171</v>
      </c>
      <c r="E148" s="162" t="s">
        <v>369</v>
      </c>
      <c r="F148" s="245" t="s">
        <v>370</v>
      </c>
      <c r="G148" s="246"/>
      <c r="H148" s="246"/>
      <c r="I148" s="246"/>
      <c r="J148" s="163" t="s">
        <v>203</v>
      </c>
      <c r="K148" s="164">
        <v>24.251</v>
      </c>
      <c r="L148" s="247">
        <v>0</v>
      </c>
      <c r="M148" s="246"/>
      <c r="N148" s="248">
        <f>ROUND(L148*K148,2)</f>
        <v>0</v>
      </c>
      <c r="O148" s="246"/>
      <c r="P148" s="246"/>
      <c r="Q148" s="246"/>
      <c r="R148" s="32"/>
      <c r="T148" s="165" t="s">
        <v>21</v>
      </c>
      <c r="U148" s="39" t="s">
        <v>43</v>
      </c>
      <c r="V148" s="31"/>
      <c r="W148" s="166">
        <f>V148*K148</f>
        <v>0</v>
      </c>
      <c r="X148" s="166">
        <v>1.04331</v>
      </c>
      <c r="Y148" s="166">
        <f>X148*K148</f>
        <v>25.30131081</v>
      </c>
      <c r="Z148" s="166">
        <v>0</v>
      </c>
      <c r="AA148" s="167">
        <f>Z148*K148</f>
        <v>0</v>
      </c>
      <c r="AR148" s="13" t="s">
        <v>175</v>
      </c>
      <c r="AT148" s="13" t="s">
        <v>171</v>
      </c>
      <c r="AU148" s="13" t="s">
        <v>129</v>
      </c>
      <c r="AY148" s="13" t="s">
        <v>170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13" t="s">
        <v>23</v>
      </c>
      <c r="BK148" s="105">
        <f>ROUND(L148*K148,2)</f>
        <v>0</v>
      </c>
      <c r="BL148" s="13" t="s">
        <v>175</v>
      </c>
      <c r="BM148" s="13" t="s">
        <v>371</v>
      </c>
    </row>
    <row r="149" spans="2:63" s="9" customFormat="1" ht="29.85" customHeight="1">
      <c r="B149" s="150"/>
      <c r="C149" s="151"/>
      <c r="D149" s="160" t="s">
        <v>286</v>
      </c>
      <c r="E149" s="160"/>
      <c r="F149" s="160"/>
      <c r="G149" s="160"/>
      <c r="H149" s="160"/>
      <c r="I149" s="160"/>
      <c r="J149" s="160"/>
      <c r="K149" s="160"/>
      <c r="L149" s="160"/>
      <c r="M149" s="160"/>
      <c r="N149" s="258">
        <f>BK149</f>
        <v>0</v>
      </c>
      <c r="O149" s="259"/>
      <c r="P149" s="259"/>
      <c r="Q149" s="259"/>
      <c r="R149" s="153"/>
      <c r="T149" s="154"/>
      <c r="U149" s="151"/>
      <c r="V149" s="151"/>
      <c r="W149" s="155">
        <f>W150</f>
        <v>0</v>
      </c>
      <c r="X149" s="151"/>
      <c r="Y149" s="155">
        <f>Y150</f>
        <v>60.945547</v>
      </c>
      <c r="Z149" s="151"/>
      <c r="AA149" s="156">
        <f>AA150</f>
        <v>0</v>
      </c>
      <c r="AR149" s="157" t="s">
        <v>23</v>
      </c>
      <c r="AT149" s="158" t="s">
        <v>77</v>
      </c>
      <c r="AU149" s="158" t="s">
        <v>23</v>
      </c>
      <c r="AY149" s="157" t="s">
        <v>170</v>
      </c>
      <c r="BK149" s="159">
        <f>BK150</f>
        <v>0</v>
      </c>
    </row>
    <row r="150" spans="2:65" s="1" customFormat="1" ht="31.5" customHeight="1">
      <c r="B150" s="30"/>
      <c r="C150" s="161" t="s">
        <v>240</v>
      </c>
      <c r="D150" s="161" t="s">
        <v>171</v>
      </c>
      <c r="E150" s="162" t="s">
        <v>372</v>
      </c>
      <c r="F150" s="245" t="s">
        <v>373</v>
      </c>
      <c r="G150" s="246"/>
      <c r="H150" s="246"/>
      <c r="I150" s="246"/>
      <c r="J150" s="163" t="s">
        <v>174</v>
      </c>
      <c r="K150" s="164">
        <v>325.39</v>
      </c>
      <c r="L150" s="247">
        <v>0</v>
      </c>
      <c r="M150" s="246"/>
      <c r="N150" s="248">
        <f>ROUND(L150*K150,2)</f>
        <v>0</v>
      </c>
      <c r="O150" s="246"/>
      <c r="P150" s="246"/>
      <c r="Q150" s="246"/>
      <c r="R150" s="32"/>
      <c r="T150" s="165" t="s">
        <v>21</v>
      </c>
      <c r="U150" s="39" t="s">
        <v>43</v>
      </c>
      <c r="V150" s="31"/>
      <c r="W150" s="166">
        <f>V150*K150</f>
        <v>0</v>
      </c>
      <c r="X150" s="166">
        <v>0.1873</v>
      </c>
      <c r="Y150" s="166">
        <f>X150*K150</f>
        <v>60.945547</v>
      </c>
      <c r="Z150" s="166">
        <v>0</v>
      </c>
      <c r="AA150" s="167">
        <f>Z150*K150</f>
        <v>0</v>
      </c>
      <c r="AR150" s="13" t="s">
        <v>175</v>
      </c>
      <c r="AT150" s="13" t="s">
        <v>171</v>
      </c>
      <c r="AU150" s="13" t="s">
        <v>129</v>
      </c>
      <c r="AY150" s="13" t="s">
        <v>170</v>
      </c>
      <c r="BE150" s="105">
        <f>IF(U150="základní",N150,0)</f>
        <v>0</v>
      </c>
      <c r="BF150" s="105">
        <f>IF(U150="snížená",N150,0)</f>
        <v>0</v>
      </c>
      <c r="BG150" s="105">
        <f>IF(U150="zákl. přenesená",N150,0)</f>
        <v>0</v>
      </c>
      <c r="BH150" s="105">
        <f>IF(U150="sníž. přenesená",N150,0)</f>
        <v>0</v>
      </c>
      <c r="BI150" s="105">
        <f>IF(U150="nulová",N150,0)</f>
        <v>0</v>
      </c>
      <c r="BJ150" s="13" t="s">
        <v>23</v>
      </c>
      <c r="BK150" s="105">
        <f>ROUND(L150*K150,2)</f>
        <v>0</v>
      </c>
      <c r="BL150" s="13" t="s">
        <v>175</v>
      </c>
      <c r="BM150" s="13" t="s">
        <v>374</v>
      </c>
    </row>
    <row r="151" spans="2:63" s="9" customFormat="1" ht="29.85" customHeight="1">
      <c r="B151" s="150"/>
      <c r="C151" s="151"/>
      <c r="D151" s="160" t="s">
        <v>140</v>
      </c>
      <c r="E151" s="160"/>
      <c r="F151" s="160"/>
      <c r="G151" s="160"/>
      <c r="H151" s="160"/>
      <c r="I151" s="160"/>
      <c r="J151" s="160"/>
      <c r="K151" s="160"/>
      <c r="L151" s="160"/>
      <c r="M151" s="160"/>
      <c r="N151" s="258">
        <f>BK151</f>
        <v>0</v>
      </c>
      <c r="O151" s="259"/>
      <c r="P151" s="259"/>
      <c r="Q151" s="259"/>
      <c r="R151" s="153"/>
      <c r="T151" s="154"/>
      <c r="U151" s="151"/>
      <c r="V151" s="151"/>
      <c r="W151" s="155">
        <f>SUM(W152:W156)</f>
        <v>0</v>
      </c>
      <c r="X151" s="151"/>
      <c r="Y151" s="155">
        <f>SUM(Y152:Y156)</f>
        <v>1611.68768</v>
      </c>
      <c r="Z151" s="151"/>
      <c r="AA151" s="156">
        <f>SUM(AA152:AA156)</f>
        <v>0</v>
      </c>
      <c r="AR151" s="157" t="s">
        <v>23</v>
      </c>
      <c r="AT151" s="158" t="s">
        <v>77</v>
      </c>
      <c r="AU151" s="158" t="s">
        <v>23</v>
      </c>
      <c r="AY151" s="157" t="s">
        <v>170</v>
      </c>
      <c r="BK151" s="159">
        <f>SUM(BK152:BK156)</f>
        <v>0</v>
      </c>
    </row>
    <row r="152" spans="2:65" s="1" customFormat="1" ht="31.5" customHeight="1">
      <c r="B152" s="30"/>
      <c r="C152" s="161" t="s">
        <v>245</v>
      </c>
      <c r="D152" s="161" t="s">
        <v>171</v>
      </c>
      <c r="E152" s="162" t="s">
        <v>375</v>
      </c>
      <c r="F152" s="245" t="s">
        <v>376</v>
      </c>
      <c r="G152" s="246"/>
      <c r="H152" s="246"/>
      <c r="I152" s="246"/>
      <c r="J152" s="163" t="s">
        <v>174</v>
      </c>
      <c r="K152" s="164">
        <v>3264</v>
      </c>
      <c r="L152" s="247">
        <v>0</v>
      </c>
      <c r="M152" s="246"/>
      <c r="N152" s="248">
        <f>ROUND(L152*K152,2)</f>
        <v>0</v>
      </c>
      <c r="O152" s="246"/>
      <c r="P152" s="246"/>
      <c r="Q152" s="246"/>
      <c r="R152" s="32"/>
      <c r="T152" s="165" t="s">
        <v>21</v>
      </c>
      <c r="U152" s="39" t="s">
        <v>43</v>
      </c>
      <c r="V152" s="31"/>
      <c r="W152" s="166">
        <f>V152*K152</f>
        <v>0</v>
      </c>
      <c r="X152" s="166">
        <v>0.08096</v>
      </c>
      <c r="Y152" s="166">
        <f>X152*K152</f>
        <v>264.25344</v>
      </c>
      <c r="Z152" s="166">
        <v>0</v>
      </c>
      <c r="AA152" s="167">
        <f>Z152*K152</f>
        <v>0</v>
      </c>
      <c r="AR152" s="13" t="s">
        <v>175</v>
      </c>
      <c r="AT152" s="13" t="s">
        <v>171</v>
      </c>
      <c r="AU152" s="13" t="s">
        <v>129</v>
      </c>
      <c r="AY152" s="13" t="s">
        <v>170</v>
      </c>
      <c r="BE152" s="105">
        <f>IF(U152="základní",N152,0)</f>
        <v>0</v>
      </c>
      <c r="BF152" s="105">
        <f>IF(U152="snížená",N152,0)</f>
        <v>0</v>
      </c>
      <c r="BG152" s="105">
        <f>IF(U152="zákl. přenesená",N152,0)</f>
        <v>0</v>
      </c>
      <c r="BH152" s="105">
        <f>IF(U152="sníž. přenesená",N152,0)</f>
        <v>0</v>
      </c>
      <c r="BI152" s="105">
        <f>IF(U152="nulová",N152,0)</f>
        <v>0</v>
      </c>
      <c r="BJ152" s="13" t="s">
        <v>23</v>
      </c>
      <c r="BK152" s="105">
        <f>ROUND(L152*K152,2)</f>
        <v>0</v>
      </c>
      <c r="BL152" s="13" t="s">
        <v>175</v>
      </c>
      <c r="BM152" s="13" t="s">
        <v>377</v>
      </c>
    </row>
    <row r="153" spans="2:65" s="1" customFormat="1" ht="22.5" customHeight="1">
      <c r="B153" s="30"/>
      <c r="C153" s="161" t="s">
        <v>250</v>
      </c>
      <c r="D153" s="161" t="s">
        <v>171</v>
      </c>
      <c r="E153" s="162" t="s">
        <v>172</v>
      </c>
      <c r="F153" s="245" t="s">
        <v>173</v>
      </c>
      <c r="G153" s="246"/>
      <c r="H153" s="246"/>
      <c r="I153" s="246"/>
      <c r="J153" s="163" t="s">
        <v>174</v>
      </c>
      <c r="K153" s="164">
        <v>169.6</v>
      </c>
      <c r="L153" s="247">
        <v>0</v>
      </c>
      <c r="M153" s="246"/>
      <c r="N153" s="248">
        <f>ROUND(L153*K153,2)</f>
        <v>0</v>
      </c>
      <c r="O153" s="246"/>
      <c r="P153" s="246"/>
      <c r="Q153" s="246"/>
      <c r="R153" s="32"/>
      <c r="T153" s="165" t="s">
        <v>21</v>
      </c>
      <c r="U153" s="39" t="s">
        <v>43</v>
      </c>
      <c r="V153" s="31"/>
      <c r="W153" s="166">
        <f>V153*K153</f>
        <v>0</v>
      </c>
      <c r="X153" s="166">
        <v>0.2024</v>
      </c>
      <c r="Y153" s="166">
        <f>X153*K153</f>
        <v>34.32704</v>
      </c>
      <c r="Z153" s="166">
        <v>0</v>
      </c>
      <c r="AA153" s="167">
        <f>Z153*K153</f>
        <v>0</v>
      </c>
      <c r="AR153" s="13" t="s">
        <v>175</v>
      </c>
      <c r="AT153" s="13" t="s">
        <v>171</v>
      </c>
      <c r="AU153" s="13" t="s">
        <v>129</v>
      </c>
      <c r="AY153" s="13" t="s">
        <v>170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13" t="s">
        <v>23</v>
      </c>
      <c r="BK153" s="105">
        <f>ROUND(L153*K153,2)</f>
        <v>0</v>
      </c>
      <c r="BL153" s="13" t="s">
        <v>175</v>
      </c>
      <c r="BM153" s="13" t="s">
        <v>378</v>
      </c>
    </row>
    <row r="154" spans="2:65" s="1" customFormat="1" ht="31.5" customHeight="1">
      <c r="B154" s="30"/>
      <c r="C154" s="161" t="s">
        <v>254</v>
      </c>
      <c r="D154" s="161" t="s">
        <v>171</v>
      </c>
      <c r="E154" s="162" t="s">
        <v>379</v>
      </c>
      <c r="F154" s="245" t="s">
        <v>380</v>
      </c>
      <c r="G154" s="246"/>
      <c r="H154" s="246"/>
      <c r="I154" s="246"/>
      <c r="J154" s="163" t="s">
        <v>174</v>
      </c>
      <c r="K154" s="164">
        <v>3264</v>
      </c>
      <c r="L154" s="247">
        <v>0</v>
      </c>
      <c r="M154" s="246"/>
      <c r="N154" s="248">
        <f>ROUND(L154*K154,2)</f>
        <v>0</v>
      </c>
      <c r="O154" s="246"/>
      <c r="P154" s="246"/>
      <c r="Q154" s="246"/>
      <c r="R154" s="32"/>
      <c r="T154" s="165" t="s">
        <v>21</v>
      </c>
      <c r="U154" s="39" t="s">
        <v>43</v>
      </c>
      <c r="V154" s="31"/>
      <c r="W154" s="166">
        <f>V154*K154</f>
        <v>0</v>
      </c>
      <c r="X154" s="166">
        <v>0.0707</v>
      </c>
      <c r="Y154" s="166">
        <f>X154*K154</f>
        <v>230.7648</v>
      </c>
      <c r="Z154" s="166">
        <v>0</v>
      </c>
      <c r="AA154" s="167">
        <f>Z154*K154</f>
        <v>0</v>
      </c>
      <c r="AR154" s="13" t="s">
        <v>175</v>
      </c>
      <c r="AT154" s="13" t="s">
        <v>171</v>
      </c>
      <c r="AU154" s="13" t="s">
        <v>129</v>
      </c>
      <c r="AY154" s="13" t="s">
        <v>170</v>
      </c>
      <c r="BE154" s="105">
        <f>IF(U154="základní",N154,0)</f>
        <v>0</v>
      </c>
      <c r="BF154" s="105">
        <f>IF(U154="snížená",N154,0)</f>
        <v>0</v>
      </c>
      <c r="BG154" s="105">
        <f>IF(U154="zákl. přenesená",N154,0)</f>
        <v>0</v>
      </c>
      <c r="BH154" s="105">
        <f>IF(U154="sníž. přenesená",N154,0)</f>
        <v>0</v>
      </c>
      <c r="BI154" s="105">
        <f>IF(U154="nulová",N154,0)</f>
        <v>0</v>
      </c>
      <c r="BJ154" s="13" t="s">
        <v>23</v>
      </c>
      <c r="BK154" s="105">
        <f>ROUND(L154*K154,2)</f>
        <v>0</v>
      </c>
      <c r="BL154" s="13" t="s">
        <v>175</v>
      </c>
      <c r="BM154" s="13" t="s">
        <v>381</v>
      </c>
    </row>
    <row r="155" spans="2:65" s="1" customFormat="1" ht="31.5" customHeight="1">
      <c r="B155" s="30"/>
      <c r="C155" s="161" t="s">
        <v>8</v>
      </c>
      <c r="D155" s="161" t="s">
        <v>171</v>
      </c>
      <c r="E155" s="162" t="s">
        <v>382</v>
      </c>
      <c r="F155" s="245" t="s">
        <v>383</v>
      </c>
      <c r="G155" s="246"/>
      <c r="H155" s="246"/>
      <c r="I155" s="246"/>
      <c r="J155" s="163" t="s">
        <v>174</v>
      </c>
      <c r="K155" s="164">
        <v>3264</v>
      </c>
      <c r="L155" s="247">
        <v>0</v>
      </c>
      <c r="M155" s="246"/>
      <c r="N155" s="248">
        <f>ROUND(L155*K155,2)</f>
        <v>0</v>
      </c>
      <c r="O155" s="246"/>
      <c r="P155" s="246"/>
      <c r="Q155" s="246"/>
      <c r="R155" s="32"/>
      <c r="T155" s="165" t="s">
        <v>21</v>
      </c>
      <c r="U155" s="39" t="s">
        <v>43</v>
      </c>
      <c r="V155" s="31"/>
      <c r="W155" s="166">
        <f>V155*K155</f>
        <v>0</v>
      </c>
      <c r="X155" s="166">
        <v>0.2916</v>
      </c>
      <c r="Y155" s="166">
        <f>X155*K155</f>
        <v>951.7824</v>
      </c>
      <c r="Z155" s="166">
        <v>0</v>
      </c>
      <c r="AA155" s="167">
        <f>Z155*K155</f>
        <v>0</v>
      </c>
      <c r="AR155" s="13" t="s">
        <v>175</v>
      </c>
      <c r="AT155" s="13" t="s">
        <v>171</v>
      </c>
      <c r="AU155" s="13" t="s">
        <v>129</v>
      </c>
      <c r="AY155" s="13" t="s">
        <v>170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13" t="s">
        <v>23</v>
      </c>
      <c r="BK155" s="105">
        <f>ROUND(L155*K155,2)</f>
        <v>0</v>
      </c>
      <c r="BL155" s="13" t="s">
        <v>175</v>
      </c>
      <c r="BM155" s="13" t="s">
        <v>384</v>
      </c>
    </row>
    <row r="156" spans="2:65" s="1" customFormat="1" ht="22.5" customHeight="1">
      <c r="B156" s="30"/>
      <c r="C156" s="161" t="s">
        <v>262</v>
      </c>
      <c r="D156" s="161" t="s">
        <v>171</v>
      </c>
      <c r="E156" s="162" t="s">
        <v>385</v>
      </c>
      <c r="F156" s="245" t="s">
        <v>386</v>
      </c>
      <c r="G156" s="246"/>
      <c r="H156" s="246"/>
      <c r="I156" s="246"/>
      <c r="J156" s="163" t="s">
        <v>174</v>
      </c>
      <c r="K156" s="164">
        <v>3264</v>
      </c>
      <c r="L156" s="247">
        <v>0</v>
      </c>
      <c r="M156" s="246"/>
      <c r="N156" s="248">
        <f>ROUND(L156*K156,2)</f>
        <v>0</v>
      </c>
      <c r="O156" s="246"/>
      <c r="P156" s="246"/>
      <c r="Q156" s="246"/>
      <c r="R156" s="32"/>
      <c r="T156" s="165" t="s">
        <v>21</v>
      </c>
      <c r="U156" s="39" t="s">
        <v>43</v>
      </c>
      <c r="V156" s="31"/>
      <c r="W156" s="166">
        <f>V156*K156</f>
        <v>0</v>
      </c>
      <c r="X156" s="166">
        <v>0.04</v>
      </c>
      <c r="Y156" s="166">
        <f>X156*K156</f>
        <v>130.56</v>
      </c>
      <c r="Z156" s="166">
        <v>0</v>
      </c>
      <c r="AA156" s="167">
        <f>Z156*K156</f>
        <v>0</v>
      </c>
      <c r="AR156" s="13" t="s">
        <v>175</v>
      </c>
      <c r="AT156" s="13" t="s">
        <v>171</v>
      </c>
      <c r="AU156" s="13" t="s">
        <v>129</v>
      </c>
      <c r="AY156" s="13" t="s">
        <v>170</v>
      </c>
      <c r="BE156" s="105">
        <f>IF(U156="základní",N156,0)</f>
        <v>0</v>
      </c>
      <c r="BF156" s="105">
        <f>IF(U156="snížená",N156,0)</f>
        <v>0</v>
      </c>
      <c r="BG156" s="105">
        <f>IF(U156="zákl. přenesená",N156,0)</f>
        <v>0</v>
      </c>
      <c r="BH156" s="105">
        <f>IF(U156="sníž. přenesená",N156,0)</f>
        <v>0</v>
      </c>
      <c r="BI156" s="105">
        <f>IF(U156="nulová",N156,0)</f>
        <v>0</v>
      </c>
      <c r="BJ156" s="13" t="s">
        <v>23</v>
      </c>
      <c r="BK156" s="105">
        <f>ROUND(L156*K156,2)</f>
        <v>0</v>
      </c>
      <c r="BL156" s="13" t="s">
        <v>175</v>
      </c>
      <c r="BM156" s="13" t="s">
        <v>387</v>
      </c>
    </row>
    <row r="157" spans="2:63" s="9" customFormat="1" ht="29.85" customHeight="1">
      <c r="B157" s="150"/>
      <c r="C157" s="151"/>
      <c r="D157" s="160" t="s">
        <v>141</v>
      </c>
      <c r="E157" s="160"/>
      <c r="F157" s="160"/>
      <c r="G157" s="160"/>
      <c r="H157" s="160"/>
      <c r="I157" s="160"/>
      <c r="J157" s="160"/>
      <c r="K157" s="160"/>
      <c r="L157" s="160"/>
      <c r="M157" s="160"/>
      <c r="N157" s="258">
        <f>BK157</f>
        <v>0</v>
      </c>
      <c r="O157" s="259"/>
      <c r="P157" s="259"/>
      <c r="Q157" s="259"/>
      <c r="R157" s="153"/>
      <c r="T157" s="154"/>
      <c r="U157" s="151"/>
      <c r="V157" s="151"/>
      <c r="W157" s="155">
        <f>W158</f>
        <v>0</v>
      </c>
      <c r="X157" s="151"/>
      <c r="Y157" s="155">
        <f>Y158</f>
        <v>97.92</v>
      </c>
      <c r="Z157" s="151"/>
      <c r="AA157" s="156">
        <f>AA158</f>
        <v>0</v>
      </c>
      <c r="AR157" s="157" t="s">
        <v>23</v>
      </c>
      <c r="AT157" s="158" t="s">
        <v>77</v>
      </c>
      <c r="AU157" s="158" t="s">
        <v>23</v>
      </c>
      <c r="AY157" s="157" t="s">
        <v>170</v>
      </c>
      <c r="BK157" s="159">
        <f>BK158</f>
        <v>0</v>
      </c>
    </row>
    <row r="158" spans="2:65" s="1" customFormat="1" ht="31.5" customHeight="1">
      <c r="B158" s="30"/>
      <c r="C158" s="161" t="s">
        <v>266</v>
      </c>
      <c r="D158" s="161" t="s">
        <v>171</v>
      </c>
      <c r="E158" s="162" t="s">
        <v>388</v>
      </c>
      <c r="F158" s="245" t="s">
        <v>389</v>
      </c>
      <c r="G158" s="246"/>
      <c r="H158" s="246"/>
      <c r="I158" s="246"/>
      <c r="J158" s="163" t="s">
        <v>174</v>
      </c>
      <c r="K158" s="164">
        <v>3264</v>
      </c>
      <c r="L158" s="247">
        <v>0</v>
      </c>
      <c r="M158" s="246"/>
      <c r="N158" s="248">
        <f>ROUND(L158*K158,2)</f>
        <v>0</v>
      </c>
      <c r="O158" s="246"/>
      <c r="P158" s="246"/>
      <c r="Q158" s="246"/>
      <c r="R158" s="32"/>
      <c r="T158" s="165" t="s">
        <v>21</v>
      </c>
      <c r="U158" s="39" t="s">
        <v>43</v>
      </c>
      <c r="V158" s="31"/>
      <c r="W158" s="166">
        <f>V158*K158</f>
        <v>0</v>
      </c>
      <c r="X158" s="166">
        <v>0.03</v>
      </c>
      <c r="Y158" s="166">
        <f>X158*K158</f>
        <v>97.92</v>
      </c>
      <c r="Z158" s="166">
        <v>0</v>
      </c>
      <c r="AA158" s="167">
        <f>Z158*K158</f>
        <v>0</v>
      </c>
      <c r="AR158" s="13" t="s">
        <v>175</v>
      </c>
      <c r="AT158" s="13" t="s">
        <v>171</v>
      </c>
      <c r="AU158" s="13" t="s">
        <v>129</v>
      </c>
      <c r="AY158" s="13" t="s">
        <v>170</v>
      </c>
      <c r="BE158" s="105">
        <f>IF(U158="základní",N158,0)</f>
        <v>0</v>
      </c>
      <c r="BF158" s="105">
        <f>IF(U158="snížená",N158,0)</f>
        <v>0</v>
      </c>
      <c r="BG158" s="105">
        <f>IF(U158="zákl. přenesená",N158,0)</f>
        <v>0</v>
      </c>
      <c r="BH158" s="105">
        <f>IF(U158="sníž. přenesená",N158,0)</f>
        <v>0</v>
      </c>
      <c r="BI158" s="105">
        <f>IF(U158="nulová",N158,0)</f>
        <v>0</v>
      </c>
      <c r="BJ158" s="13" t="s">
        <v>23</v>
      </c>
      <c r="BK158" s="105">
        <f>ROUND(L158*K158,2)</f>
        <v>0</v>
      </c>
      <c r="BL158" s="13" t="s">
        <v>175</v>
      </c>
      <c r="BM158" s="13" t="s">
        <v>390</v>
      </c>
    </row>
    <row r="159" spans="2:63" s="9" customFormat="1" ht="29.85" customHeight="1">
      <c r="B159" s="150"/>
      <c r="C159" s="151"/>
      <c r="D159" s="160" t="s">
        <v>142</v>
      </c>
      <c r="E159" s="160"/>
      <c r="F159" s="160"/>
      <c r="G159" s="160"/>
      <c r="H159" s="160"/>
      <c r="I159" s="160"/>
      <c r="J159" s="160"/>
      <c r="K159" s="160"/>
      <c r="L159" s="160"/>
      <c r="M159" s="160"/>
      <c r="N159" s="258">
        <f>BK159</f>
        <v>0</v>
      </c>
      <c r="O159" s="259"/>
      <c r="P159" s="259"/>
      <c r="Q159" s="259"/>
      <c r="R159" s="153"/>
      <c r="T159" s="154"/>
      <c r="U159" s="151"/>
      <c r="V159" s="151"/>
      <c r="W159" s="155">
        <f>SUM(W160:W164)</f>
        <v>0</v>
      </c>
      <c r="X159" s="151"/>
      <c r="Y159" s="155">
        <f>SUM(Y160:Y164)</f>
        <v>7.850420000000001</v>
      </c>
      <c r="Z159" s="151"/>
      <c r="AA159" s="156">
        <f>SUM(AA160:AA164)</f>
        <v>0</v>
      </c>
      <c r="AR159" s="157" t="s">
        <v>23</v>
      </c>
      <c r="AT159" s="158" t="s">
        <v>77</v>
      </c>
      <c r="AU159" s="158" t="s">
        <v>23</v>
      </c>
      <c r="AY159" s="157" t="s">
        <v>170</v>
      </c>
      <c r="BK159" s="159">
        <f>SUM(BK160:BK164)</f>
        <v>0</v>
      </c>
    </row>
    <row r="160" spans="2:65" s="1" customFormat="1" ht="44.25" customHeight="1">
      <c r="B160" s="30"/>
      <c r="C160" s="161" t="s">
        <v>270</v>
      </c>
      <c r="D160" s="161" t="s">
        <v>171</v>
      </c>
      <c r="E160" s="162" t="s">
        <v>391</v>
      </c>
      <c r="F160" s="245" t="s">
        <v>392</v>
      </c>
      <c r="G160" s="246"/>
      <c r="H160" s="246"/>
      <c r="I160" s="246"/>
      <c r="J160" s="163" t="s">
        <v>211</v>
      </c>
      <c r="K160" s="164">
        <v>1</v>
      </c>
      <c r="L160" s="247">
        <v>0</v>
      </c>
      <c r="M160" s="246"/>
      <c r="N160" s="248">
        <f>ROUND(L160*K160,2)</f>
        <v>0</v>
      </c>
      <c r="O160" s="246"/>
      <c r="P160" s="246"/>
      <c r="Q160" s="246"/>
      <c r="R160" s="32"/>
      <c r="T160" s="165" t="s">
        <v>21</v>
      </c>
      <c r="U160" s="39" t="s">
        <v>43</v>
      </c>
      <c r="V160" s="31"/>
      <c r="W160" s="166">
        <f>V160*K160</f>
        <v>0</v>
      </c>
      <c r="X160" s="166">
        <v>0.005</v>
      </c>
      <c r="Y160" s="166">
        <f>X160*K160</f>
        <v>0.005</v>
      </c>
      <c r="Z160" s="166">
        <v>0</v>
      </c>
      <c r="AA160" s="167">
        <f>Z160*K160</f>
        <v>0</v>
      </c>
      <c r="AR160" s="13" t="s">
        <v>175</v>
      </c>
      <c r="AT160" s="13" t="s">
        <v>171</v>
      </c>
      <c r="AU160" s="13" t="s">
        <v>129</v>
      </c>
      <c r="AY160" s="13" t="s">
        <v>170</v>
      </c>
      <c r="BE160" s="105">
        <f>IF(U160="základní",N160,0)</f>
        <v>0</v>
      </c>
      <c r="BF160" s="105">
        <f>IF(U160="snížená",N160,0)</f>
        <v>0</v>
      </c>
      <c r="BG160" s="105">
        <f>IF(U160="zákl. přenesená",N160,0)</f>
        <v>0</v>
      </c>
      <c r="BH160" s="105">
        <f>IF(U160="sníž. přenesená",N160,0)</f>
        <v>0</v>
      </c>
      <c r="BI160" s="105">
        <f>IF(U160="nulová",N160,0)</f>
        <v>0</v>
      </c>
      <c r="BJ160" s="13" t="s">
        <v>23</v>
      </c>
      <c r="BK160" s="105">
        <f>ROUND(L160*K160,2)</f>
        <v>0</v>
      </c>
      <c r="BL160" s="13" t="s">
        <v>175</v>
      </c>
      <c r="BM160" s="13" t="s">
        <v>393</v>
      </c>
    </row>
    <row r="161" spans="2:65" s="1" customFormat="1" ht="57" customHeight="1">
      <c r="B161" s="30"/>
      <c r="C161" s="161" t="s">
        <v>274</v>
      </c>
      <c r="D161" s="161" t="s">
        <v>171</v>
      </c>
      <c r="E161" s="162" t="s">
        <v>394</v>
      </c>
      <c r="F161" s="245" t="s">
        <v>395</v>
      </c>
      <c r="G161" s="246"/>
      <c r="H161" s="246"/>
      <c r="I161" s="246"/>
      <c r="J161" s="163" t="s">
        <v>211</v>
      </c>
      <c r="K161" s="164">
        <v>1</v>
      </c>
      <c r="L161" s="247">
        <v>0</v>
      </c>
      <c r="M161" s="246"/>
      <c r="N161" s="248">
        <f>ROUND(L161*K161,2)</f>
        <v>0</v>
      </c>
      <c r="O161" s="246"/>
      <c r="P161" s="246"/>
      <c r="Q161" s="246"/>
      <c r="R161" s="32"/>
      <c r="T161" s="165" t="s">
        <v>21</v>
      </c>
      <c r="U161" s="39" t="s">
        <v>43</v>
      </c>
      <c r="V161" s="31"/>
      <c r="W161" s="166">
        <f>V161*K161</f>
        <v>0</v>
      </c>
      <c r="X161" s="166">
        <v>0.005</v>
      </c>
      <c r="Y161" s="166">
        <f>X161*K161</f>
        <v>0.005</v>
      </c>
      <c r="Z161" s="166">
        <v>0</v>
      </c>
      <c r="AA161" s="167">
        <f>Z161*K161</f>
        <v>0</v>
      </c>
      <c r="AR161" s="13" t="s">
        <v>175</v>
      </c>
      <c r="AT161" s="13" t="s">
        <v>171</v>
      </c>
      <c r="AU161" s="13" t="s">
        <v>129</v>
      </c>
      <c r="AY161" s="13" t="s">
        <v>170</v>
      </c>
      <c r="BE161" s="105">
        <f>IF(U161="základní",N161,0)</f>
        <v>0</v>
      </c>
      <c r="BF161" s="105">
        <f>IF(U161="snížená",N161,0)</f>
        <v>0</v>
      </c>
      <c r="BG161" s="105">
        <f>IF(U161="zákl. přenesená",N161,0)</f>
        <v>0</v>
      </c>
      <c r="BH161" s="105">
        <f>IF(U161="sníž. přenesená",N161,0)</f>
        <v>0</v>
      </c>
      <c r="BI161" s="105">
        <f>IF(U161="nulová",N161,0)</f>
        <v>0</v>
      </c>
      <c r="BJ161" s="13" t="s">
        <v>23</v>
      </c>
      <c r="BK161" s="105">
        <f>ROUND(L161*K161,2)</f>
        <v>0</v>
      </c>
      <c r="BL161" s="13" t="s">
        <v>175</v>
      </c>
      <c r="BM161" s="13" t="s">
        <v>396</v>
      </c>
    </row>
    <row r="162" spans="2:65" s="1" customFormat="1" ht="31.5" customHeight="1">
      <c r="B162" s="30"/>
      <c r="C162" s="161" t="s">
        <v>278</v>
      </c>
      <c r="D162" s="161" t="s">
        <v>171</v>
      </c>
      <c r="E162" s="162" t="s">
        <v>397</v>
      </c>
      <c r="F162" s="245" t="s">
        <v>398</v>
      </c>
      <c r="G162" s="246"/>
      <c r="H162" s="246"/>
      <c r="I162" s="246"/>
      <c r="J162" s="163" t="s">
        <v>174</v>
      </c>
      <c r="K162" s="164">
        <v>138</v>
      </c>
      <c r="L162" s="247">
        <v>0</v>
      </c>
      <c r="M162" s="246"/>
      <c r="N162" s="248">
        <f>ROUND(L162*K162,2)</f>
        <v>0</v>
      </c>
      <c r="O162" s="246"/>
      <c r="P162" s="246"/>
      <c r="Q162" s="246"/>
      <c r="R162" s="32"/>
      <c r="T162" s="165" t="s">
        <v>21</v>
      </c>
      <c r="U162" s="39" t="s">
        <v>43</v>
      </c>
      <c r="V162" s="31"/>
      <c r="W162" s="166">
        <f>V162*K162</f>
        <v>0</v>
      </c>
      <c r="X162" s="166">
        <v>0</v>
      </c>
      <c r="Y162" s="166">
        <f>X162*K162</f>
        <v>0</v>
      </c>
      <c r="Z162" s="166">
        <v>0</v>
      </c>
      <c r="AA162" s="167">
        <f>Z162*K162</f>
        <v>0</v>
      </c>
      <c r="AR162" s="13" t="s">
        <v>175</v>
      </c>
      <c r="AT162" s="13" t="s">
        <v>171</v>
      </c>
      <c r="AU162" s="13" t="s">
        <v>129</v>
      </c>
      <c r="AY162" s="13" t="s">
        <v>170</v>
      </c>
      <c r="BE162" s="105">
        <f>IF(U162="základní",N162,0)</f>
        <v>0</v>
      </c>
      <c r="BF162" s="105">
        <f>IF(U162="snížená",N162,0)</f>
        <v>0</v>
      </c>
      <c r="BG162" s="105">
        <f>IF(U162="zákl. přenesená",N162,0)</f>
        <v>0</v>
      </c>
      <c r="BH162" s="105">
        <f>IF(U162="sníž. přenesená",N162,0)</f>
        <v>0</v>
      </c>
      <c r="BI162" s="105">
        <f>IF(U162="nulová",N162,0)</f>
        <v>0</v>
      </c>
      <c r="BJ162" s="13" t="s">
        <v>23</v>
      </c>
      <c r="BK162" s="105">
        <f>ROUND(L162*K162,2)</f>
        <v>0</v>
      </c>
      <c r="BL162" s="13" t="s">
        <v>175</v>
      </c>
      <c r="BM162" s="13" t="s">
        <v>399</v>
      </c>
    </row>
    <row r="163" spans="2:65" s="1" customFormat="1" ht="31.5" customHeight="1">
      <c r="B163" s="30"/>
      <c r="C163" s="161" t="s">
        <v>236</v>
      </c>
      <c r="D163" s="161" t="s">
        <v>171</v>
      </c>
      <c r="E163" s="162" t="s">
        <v>259</v>
      </c>
      <c r="F163" s="245" t="s">
        <v>260</v>
      </c>
      <c r="G163" s="246"/>
      <c r="H163" s="246"/>
      <c r="I163" s="246"/>
      <c r="J163" s="163" t="s">
        <v>174</v>
      </c>
      <c r="K163" s="164">
        <v>3264</v>
      </c>
      <c r="L163" s="247">
        <v>0</v>
      </c>
      <c r="M163" s="246"/>
      <c r="N163" s="248">
        <f>ROUND(L163*K163,2)</f>
        <v>0</v>
      </c>
      <c r="O163" s="246"/>
      <c r="P163" s="246"/>
      <c r="Q163" s="246"/>
      <c r="R163" s="32"/>
      <c r="T163" s="165" t="s">
        <v>21</v>
      </c>
      <c r="U163" s="39" t="s">
        <v>43</v>
      </c>
      <c r="V163" s="31"/>
      <c r="W163" s="166">
        <f>V163*K163</f>
        <v>0</v>
      </c>
      <c r="X163" s="166">
        <v>0.00047</v>
      </c>
      <c r="Y163" s="166">
        <f>X163*K163</f>
        <v>1.5340799999999999</v>
      </c>
      <c r="Z163" s="166">
        <v>0</v>
      </c>
      <c r="AA163" s="167">
        <f>Z163*K163</f>
        <v>0</v>
      </c>
      <c r="AR163" s="13" t="s">
        <v>175</v>
      </c>
      <c r="AT163" s="13" t="s">
        <v>171</v>
      </c>
      <c r="AU163" s="13" t="s">
        <v>129</v>
      </c>
      <c r="AY163" s="13" t="s">
        <v>170</v>
      </c>
      <c r="BE163" s="105">
        <f>IF(U163="základní",N163,0)</f>
        <v>0</v>
      </c>
      <c r="BF163" s="105">
        <f>IF(U163="snížená",N163,0)</f>
        <v>0</v>
      </c>
      <c r="BG163" s="105">
        <f>IF(U163="zákl. přenesená",N163,0)</f>
        <v>0</v>
      </c>
      <c r="BH163" s="105">
        <f>IF(U163="sníž. přenesená",N163,0)</f>
        <v>0</v>
      </c>
      <c r="BI163" s="105">
        <f>IF(U163="nulová",N163,0)</f>
        <v>0</v>
      </c>
      <c r="BJ163" s="13" t="s">
        <v>23</v>
      </c>
      <c r="BK163" s="105">
        <f>ROUND(L163*K163,2)</f>
        <v>0</v>
      </c>
      <c r="BL163" s="13" t="s">
        <v>175</v>
      </c>
      <c r="BM163" s="13" t="s">
        <v>400</v>
      </c>
    </row>
    <row r="164" spans="2:65" s="1" customFormat="1" ht="31.5" customHeight="1">
      <c r="B164" s="30"/>
      <c r="C164" s="161" t="s">
        <v>258</v>
      </c>
      <c r="D164" s="161" t="s">
        <v>171</v>
      </c>
      <c r="E164" s="162" t="s">
        <v>401</v>
      </c>
      <c r="F164" s="245" t="s">
        <v>402</v>
      </c>
      <c r="G164" s="246"/>
      <c r="H164" s="246"/>
      <c r="I164" s="246"/>
      <c r="J164" s="163" t="s">
        <v>243</v>
      </c>
      <c r="K164" s="164">
        <v>83</v>
      </c>
      <c r="L164" s="247">
        <v>0</v>
      </c>
      <c r="M164" s="246"/>
      <c r="N164" s="248">
        <f>ROUND(L164*K164,2)</f>
        <v>0</v>
      </c>
      <c r="O164" s="246"/>
      <c r="P164" s="246"/>
      <c r="Q164" s="246"/>
      <c r="R164" s="32"/>
      <c r="T164" s="165" t="s">
        <v>21</v>
      </c>
      <c r="U164" s="39" t="s">
        <v>43</v>
      </c>
      <c r="V164" s="31"/>
      <c r="W164" s="166">
        <f>V164*K164</f>
        <v>0</v>
      </c>
      <c r="X164" s="166">
        <v>0.07598</v>
      </c>
      <c r="Y164" s="166">
        <f>X164*K164</f>
        <v>6.3063400000000005</v>
      </c>
      <c r="Z164" s="166">
        <v>0</v>
      </c>
      <c r="AA164" s="167">
        <f>Z164*K164</f>
        <v>0</v>
      </c>
      <c r="AR164" s="13" t="s">
        <v>175</v>
      </c>
      <c r="AT164" s="13" t="s">
        <v>171</v>
      </c>
      <c r="AU164" s="13" t="s">
        <v>129</v>
      </c>
      <c r="AY164" s="13" t="s">
        <v>170</v>
      </c>
      <c r="BE164" s="105">
        <f>IF(U164="základní",N164,0)</f>
        <v>0</v>
      </c>
      <c r="BF164" s="105">
        <f>IF(U164="snížená",N164,0)</f>
        <v>0</v>
      </c>
      <c r="BG164" s="105">
        <f>IF(U164="zákl. přenesená",N164,0)</f>
        <v>0</v>
      </c>
      <c r="BH164" s="105">
        <f>IF(U164="sníž. přenesená",N164,0)</f>
        <v>0</v>
      </c>
      <c r="BI164" s="105">
        <f>IF(U164="nulová",N164,0)</f>
        <v>0</v>
      </c>
      <c r="BJ164" s="13" t="s">
        <v>23</v>
      </c>
      <c r="BK164" s="105">
        <f>ROUND(L164*K164,2)</f>
        <v>0</v>
      </c>
      <c r="BL164" s="13" t="s">
        <v>175</v>
      </c>
      <c r="BM164" s="13" t="s">
        <v>403</v>
      </c>
    </row>
    <row r="165" spans="2:63" s="9" customFormat="1" ht="29.85" customHeight="1">
      <c r="B165" s="150"/>
      <c r="C165" s="151"/>
      <c r="D165" s="160" t="s">
        <v>143</v>
      </c>
      <c r="E165" s="160"/>
      <c r="F165" s="160"/>
      <c r="G165" s="160"/>
      <c r="H165" s="160"/>
      <c r="I165" s="160"/>
      <c r="J165" s="160"/>
      <c r="K165" s="160"/>
      <c r="L165" s="160"/>
      <c r="M165" s="160"/>
      <c r="N165" s="258">
        <f>BK165</f>
        <v>0</v>
      </c>
      <c r="O165" s="259"/>
      <c r="P165" s="259"/>
      <c r="Q165" s="259"/>
      <c r="R165" s="153"/>
      <c r="T165" s="154"/>
      <c r="U165" s="151"/>
      <c r="V165" s="151"/>
      <c r="W165" s="155">
        <f>W166</f>
        <v>0</v>
      </c>
      <c r="X165" s="151"/>
      <c r="Y165" s="155">
        <f>Y166</f>
        <v>0</v>
      </c>
      <c r="Z165" s="151"/>
      <c r="AA165" s="156">
        <f>AA166</f>
        <v>0</v>
      </c>
      <c r="AR165" s="157" t="s">
        <v>23</v>
      </c>
      <c r="AT165" s="158" t="s">
        <v>77</v>
      </c>
      <c r="AU165" s="158" t="s">
        <v>23</v>
      </c>
      <c r="AY165" s="157" t="s">
        <v>170</v>
      </c>
      <c r="BK165" s="159">
        <f>BK166</f>
        <v>0</v>
      </c>
    </row>
    <row r="166" spans="2:65" s="1" customFormat="1" ht="22.5" customHeight="1">
      <c r="B166" s="30"/>
      <c r="C166" s="161" t="s">
        <v>404</v>
      </c>
      <c r="D166" s="161" t="s">
        <v>171</v>
      </c>
      <c r="E166" s="162" t="s">
        <v>263</v>
      </c>
      <c r="F166" s="245" t="s">
        <v>264</v>
      </c>
      <c r="G166" s="246"/>
      <c r="H166" s="246"/>
      <c r="I166" s="246"/>
      <c r="J166" s="163" t="s">
        <v>203</v>
      </c>
      <c r="K166" s="164">
        <v>2313.946</v>
      </c>
      <c r="L166" s="247">
        <v>0</v>
      </c>
      <c r="M166" s="246"/>
      <c r="N166" s="248">
        <f>ROUND(L166*K166,2)</f>
        <v>0</v>
      </c>
      <c r="O166" s="246"/>
      <c r="P166" s="246"/>
      <c r="Q166" s="246"/>
      <c r="R166" s="32"/>
      <c r="T166" s="165" t="s">
        <v>21</v>
      </c>
      <c r="U166" s="39" t="s">
        <v>43</v>
      </c>
      <c r="V166" s="31"/>
      <c r="W166" s="166">
        <f>V166*K166</f>
        <v>0</v>
      </c>
      <c r="X166" s="166">
        <v>0</v>
      </c>
      <c r="Y166" s="166">
        <f>X166*K166</f>
        <v>0</v>
      </c>
      <c r="Z166" s="166">
        <v>0</v>
      </c>
      <c r="AA166" s="167">
        <f>Z166*K166</f>
        <v>0</v>
      </c>
      <c r="AR166" s="13" t="s">
        <v>175</v>
      </c>
      <c r="AT166" s="13" t="s">
        <v>171</v>
      </c>
      <c r="AU166" s="13" t="s">
        <v>129</v>
      </c>
      <c r="AY166" s="13" t="s">
        <v>170</v>
      </c>
      <c r="BE166" s="105">
        <f>IF(U166="základní",N166,0)</f>
        <v>0</v>
      </c>
      <c r="BF166" s="105">
        <f>IF(U166="snížená",N166,0)</f>
        <v>0</v>
      </c>
      <c r="BG166" s="105">
        <f>IF(U166="zákl. přenesená",N166,0)</f>
        <v>0</v>
      </c>
      <c r="BH166" s="105">
        <f>IF(U166="sníž. přenesená",N166,0)</f>
        <v>0</v>
      </c>
      <c r="BI166" s="105">
        <f>IF(U166="nulová",N166,0)</f>
        <v>0</v>
      </c>
      <c r="BJ166" s="13" t="s">
        <v>23</v>
      </c>
      <c r="BK166" s="105">
        <f>ROUND(L166*K166,2)</f>
        <v>0</v>
      </c>
      <c r="BL166" s="13" t="s">
        <v>175</v>
      </c>
      <c r="BM166" s="13" t="s">
        <v>405</v>
      </c>
    </row>
    <row r="167" spans="2:63" s="9" customFormat="1" ht="37.35" customHeight="1">
      <c r="B167" s="150"/>
      <c r="C167" s="151"/>
      <c r="D167" s="152" t="s">
        <v>144</v>
      </c>
      <c r="E167" s="152"/>
      <c r="F167" s="152"/>
      <c r="G167" s="152"/>
      <c r="H167" s="152"/>
      <c r="I167" s="152"/>
      <c r="J167" s="152"/>
      <c r="K167" s="152"/>
      <c r="L167" s="152"/>
      <c r="M167" s="152"/>
      <c r="N167" s="260">
        <f>BK167</f>
        <v>0</v>
      </c>
      <c r="O167" s="261"/>
      <c r="P167" s="261"/>
      <c r="Q167" s="261"/>
      <c r="R167" s="153"/>
      <c r="T167" s="154"/>
      <c r="U167" s="151"/>
      <c r="V167" s="151"/>
      <c r="W167" s="155">
        <f>W168+W176</f>
        <v>0</v>
      </c>
      <c r="X167" s="151"/>
      <c r="Y167" s="155">
        <f>Y168+Y176</f>
        <v>0.887364</v>
      </c>
      <c r="Z167" s="151"/>
      <c r="AA167" s="156">
        <f>AA168+AA176</f>
        <v>0</v>
      </c>
      <c r="AR167" s="157" t="s">
        <v>129</v>
      </c>
      <c r="AT167" s="158" t="s">
        <v>77</v>
      </c>
      <c r="AU167" s="158" t="s">
        <v>78</v>
      </c>
      <c r="AY167" s="157" t="s">
        <v>170</v>
      </c>
      <c r="BK167" s="159">
        <f>BK168+BK176</f>
        <v>0</v>
      </c>
    </row>
    <row r="168" spans="2:63" s="9" customFormat="1" ht="19.9" customHeight="1">
      <c r="B168" s="150"/>
      <c r="C168" s="151"/>
      <c r="D168" s="160" t="s">
        <v>323</v>
      </c>
      <c r="E168" s="160"/>
      <c r="F168" s="160"/>
      <c r="G168" s="160"/>
      <c r="H168" s="160"/>
      <c r="I168" s="160"/>
      <c r="J168" s="160"/>
      <c r="K168" s="160"/>
      <c r="L168" s="160"/>
      <c r="M168" s="160"/>
      <c r="N168" s="249">
        <f>BK168</f>
        <v>0</v>
      </c>
      <c r="O168" s="250"/>
      <c r="P168" s="250"/>
      <c r="Q168" s="250"/>
      <c r="R168" s="153"/>
      <c r="T168" s="154"/>
      <c r="U168" s="151"/>
      <c r="V168" s="151"/>
      <c r="W168" s="155">
        <f>SUM(W169:W175)</f>
        <v>0</v>
      </c>
      <c r="X168" s="151"/>
      <c r="Y168" s="155">
        <f>SUM(Y169:Y175)</f>
        <v>0.88302</v>
      </c>
      <c r="Z168" s="151"/>
      <c r="AA168" s="156">
        <f>SUM(AA169:AA175)</f>
        <v>0</v>
      </c>
      <c r="AR168" s="157" t="s">
        <v>23</v>
      </c>
      <c r="AT168" s="158" t="s">
        <v>77</v>
      </c>
      <c r="AU168" s="158" t="s">
        <v>23</v>
      </c>
      <c r="AY168" s="157" t="s">
        <v>170</v>
      </c>
      <c r="BK168" s="159">
        <f>SUM(BK169:BK175)</f>
        <v>0</v>
      </c>
    </row>
    <row r="169" spans="2:65" s="1" customFormat="1" ht="31.5" customHeight="1">
      <c r="B169" s="30"/>
      <c r="C169" s="161" t="s">
        <v>406</v>
      </c>
      <c r="D169" s="161" t="s">
        <v>171</v>
      </c>
      <c r="E169" s="162" t="s">
        <v>407</v>
      </c>
      <c r="F169" s="245" t="s">
        <v>408</v>
      </c>
      <c r="G169" s="246"/>
      <c r="H169" s="246"/>
      <c r="I169" s="246"/>
      <c r="J169" s="163" t="s">
        <v>174</v>
      </c>
      <c r="K169" s="164">
        <v>505.3</v>
      </c>
      <c r="L169" s="247">
        <v>0</v>
      </c>
      <c r="M169" s="246"/>
      <c r="N169" s="248">
        <f aca="true" t="shared" si="15" ref="N169:N175">ROUND(L169*K169,2)</f>
        <v>0</v>
      </c>
      <c r="O169" s="246"/>
      <c r="P169" s="246"/>
      <c r="Q169" s="246"/>
      <c r="R169" s="32"/>
      <c r="T169" s="165" t="s">
        <v>21</v>
      </c>
      <c r="U169" s="39" t="s">
        <v>43</v>
      </c>
      <c r="V169" s="31"/>
      <c r="W169" s="166">
        <f aca="true" t="shared" si="16" ref="W169:W175">V169*K169</f>
        <v>0</v>
      </c>
      <c r="X169" s="166">
        <v>0</v>
      </c>
      <c r="Y169" s="166">
        <f aca="true" t="shared" si="17" ref="Y169:Y175">X169*K169</f>
        <v>0</v>
      </c>
      <c r="Z169" s="166">
        <v>0</v>
      </c>
      <c r="AA169" s="167">
        <f aca="true" t="shared" si="18" ref="AA169:AA175">Z169*K169</f>
        <v>0</v>
      </c>
      <c r="AR169" s="13" t="s">
        <v>175</v>
      </c>
      <c r="AT169" s="13" t="s">
        <v>171</v>
      </c>
      <c r="AU169" s="13" t="s">
        <v>129</v>
      </c>
      <c r="AY169" s="13" t="s">
        <v>170</v>
      </c>
      <c r="BE169" s="105">
        <f aca="true" t="shared" si="19" ref="BE169:BE175">IF(U169="základní",N169,0)</f>
        <v>0</v>
      </c>
      <c r="BF169" s="105">
        <f aca="true" t="shared" si="20" ref="BF169:BF175">IF(U169="snížená",N169,0)</f>
        <v>0</v>
      </c>
      <c r="BG169" s="105">
        <f aca="true" t="shared" si="21" ref="BG169:BG175">IF(U169="zákl. přenesená",N169,0)</f>
        <v>0</v>
      </c>
      <c r="BH169" s="105">
        <f aca="true" t="shared" si="22" ref="BH169:BH175">IF(U169="sníž. přenesená",N169,0)</f>
        <v>0</v>
      </c>
      <c r="BI169" s="105">
        <f aca="true" t="shared" si="23" ref="BI169:BI175">IF(U169="nulová",N169,0)</f>
        <v>0</v>
      </c>
      <c r="BJ169" s="13" t="s">
        <v>23</v>
      </c>
      <c r="BK169" s="105">
        <f aca="true" t="shared" si="24" ref="BK169:BK175">ROUND(L169*K169,2)</f>
        <v>0</v>
      </c>
      <c r="BL169" s="13" t="s">
        <v>175</v>
      </c>
      <c r="BM169" s="13" t="s">
        <v>409</v>
      </c>
    </row>
    <row r="170" spans="2:65" s="1" customFormat="1" ht="22.5" customHeight="1">
      <c r="B170" s="30"/>
      <c r="C170" s="168" t="s">
        <v>410</v>
      </c>
      <c r="D170" s="168" t="s">
        <v>246</v>
      </c>
      <c r="E170" s="169" t="s">
        <v>411</v>
      </c>
      <c r="F170" s="262" t="s">
        <v>412</v>
      </c>
      <c r="G170" s="263"/>
      <c r="H170" s="263"/>
      <c r="I170" s="263"/>
      <c r="J170" s="170" t="s">
        <v>203</v>
      </c>
      <c r="K170" s="171">
        <v>0.177</v>
      </c>
      <c r="L170" s="264">
        <v>0</v>
      </c>
      <c r="M170" s="263"/>
      <c r="N170" s="265">
        <f t="shared" si="15"/>
        <v>0</v>
      </c>
      <c r="O170" s="246"/>
      <c r="P170" s="246"/>
      <c r="Q170" s="246"/>
      <c r="R170" s="32"/>
      <c r="T170" s="165" t="s">
        <v>21</v>
      </c>
      <c r="U170" s="39" t="s">
        <v>43</v>
      </c>
      <c r="V170" s="31"/>
      <c r="W170" s="166">
        <f t="shared" si="16"/>
        <v>0</v>
      </c>
      <c r="X170" s="166">
        <v>1</v>
      </c>
      <c r="Y170" s="166">
        <f t="shared" si="17"/>
        <v>0.177</v>
      </c>
      <c r="Z170" s="166">
        <v>0</v>
      </c>
      <c r="AA170" s="167">
        <f t="shared" si="18"/>
        <v>0</v>
      </c>
      <c r="AR170" s="13" t="s">
        <v>200</v>
      </c>
      <c r="AT170" s="13" t="s">
        <v>246</v>
      </c>
      <c r="AU170" s="13" t="s">
        <v>129</v>
      </c>
      <c r="AY170" s="13" t="s">
        <v>170</v>
      </c>
      <c r="BE170" s="105">
        <f t="shared" si="19"/>
        <v>0</v>
      </c>
      <c r="BF170" s="105">
        <f t="shared" si="20"/>
        <v>0</v>
      </c>
      <c r="BG170" s="105">
        <f t="shared" si="21"/>
        <v>0</v>
      </c>
      <c r="BH170" s="105">
        <f t="shared" si="22"/>
        <v>0</v>
      </c>
      <c r="BI170" s="105">
        <f t="shared" si="23"/>
        <v>0</v>
      </c>
      <c r="BJ170" s="13" t="s">
        <v>23</v>
      </c>
      <c r="BK170" s="105">
        <f t="shared" si="24"/>
        <v>0</v>
      </c>
      <c r="BL170" s="13" t="s">
        <v>175</v>
      </c>
      <c r="BM170" s="13" t="s">
        <v>413</v>
      </c>
    </row>
    <row r="171" spans="2:65" s="1" customFormat="1" ht="31.5" customHeight="1">
      <c r="B171" s="30"/>
      <c r="C171" s="161" t="s">
        <v>414</v>
      </c>
      <c r="D171" s="161" t="s">
        <v>171</v>
      </c>
      <c r="E171" s="162" t="s">
        <v>415</v>
      </c>
      <c r="F171" s="245" t="s">
        <v>416</v>
      </c>
      <c r="G171" s="246"/>
      <c r="H171" s="246"/>
      <c r="I171" s="246"/>
      <c r="J171" s="163" t="s">
        <v>174</v>
      </c>
      <c r="K171" s="164">
        <v>505.3</v>
      </c>
      <c r="L171" s="247">
        <v>0</v>
      </c>
      <c r="M171" s="246"/>
      <c r="N171" s="248">
        <f t="shared" si="15"/>
        <v>0</v>
      </c>
      <c r="O171" s="246"/>
      <c r="P171" s="246"/>
      <c r="Q171" s="246"/>
      <c r="R171" s="32"/>
      <c r="T171" s="165" t="s">
        <v>21</v>
      </c>
      <c r="U171" s="39" t="s">
        <v>43</v>
      </c>
      <c r="V171" s="31"/>
      <c r="W171" s="166">
        <f t="shared" si="16"/>
        <v>0</v>
      </c>
      <c r="X171" s="166">
        <v>0</v>
      </c>
      <c r="Y171" s="166">
        <f t="shared" si="17"/>
        <v>0</v>
      </c>
      <c r="Z171" s="166">
        <v>0</v>
      </c>
      <c r="AA171" s="167">
        <f t="shared" si="18"/>
        <v>0</v>
      </c>
      <c r="AR171" s="13" t="s">
        <v>175</v>
      </c>
      <c r="AT171" s="13" t="s">
        <v>171</v>
      </c>
      <c r="AU171" s="13" t="s">
        <v>129</v>
      </c>
      <c r="AY171" s="13" t="s">
        <v>170</v>
      </c>
      <c r="BE171" s="105">
        <f t="shared" si="19"/>
        <v>0</v>
      </c>
      <c r="BF171" s="105">
        <f t="shared" si="20"/>
        <v>0</v>
      </c>
      <c r="BG171" s="105">
        <f t="shared" si="21"/>
        <v>0</v>
      </c>
      <c r="BH171" s="105">
        <f t="shared" si="22"/>
        <v>0</v>
      </c>
      <c r="BI171" s="105">
        <f t="shared" si="23"/>
        <v>0</v>
      </c>
      <c r="BJ171" s="13" t="s">
        <v>23</v>
      </c>
      <c r="BK171" s="105">
        <f t="shared" si="24"/>
        <v>0</v>
      </c>
      <c r="BL171" s="13" t="s">
        <v>175</v>
      </c>
      <c r="BM171" s="13" t="s">
        <v>417</v>
      </c>
    </row>
    <row r="172" spans="2:65" s="1" customFormat="1" ht="22.5" customHeight="1">
      <c r="B172" s="30"/>
      <c r="C172" s="168" t="s">
        <v>418</v>
      </c>
      <c r="D172" s="168" t="s">
        <v>246</v>
      </c>
      <c r="E172" s="169" t="s">
        <v>419</v>
      </c>
      <c r="F172" s="262" t="s">
        <v>420</v>
      </c>
      <c r="G172" s="263"/>
      <c r="H172" s="263"/>
      <c r="I172" s="263"/>
      <c r="J172" s="170" t="s">
        <v>203</v>
      </c>
      <c r="K172" s="171">
        <v>0.455</v>
      </c>
      <c r="L172" s="264">
        <v>0</v>
      </c>
      <c r="M172" s="263"/>
      <c r="N172" s="265">
        <f t="shared" si="15"/>
        <v>0</v>
      </c>
      <c r="O172" s="246"/>
      <c r="P172" s="246"/>
      <c r="Q172" s="246"/>
      <c r="R172" s="32"/>
      <c r="T172" s="165" t="s">
        <v>21</v>
      </c>
      <c r="U172" s="39" t="s">
        <v>43</v>
      </c>
      <c r="V172" s="31"/>
      <c r="W172" s="166">
        <f t="shared" si="16"/>
        <v>0</v>
      </c>
      <c r="X172" s="166">
        <v>1</v>
      </c>
      <c r="Y172" s="166">
        <f t="shared" si="17"/>
        <v>0.455</v>
      </c>
      <c r="Z172" s="166">
        <v>0</v>
      </c>
      <c r="AA172" s="167">
        <f t="shared" si="18"/>
        <v>0</v>
      </c>
      <c r="AR172" s="13" t="s">
        <v>200</v>
      </c>
      <c r="AT172" s="13" t="s">
        <v>246</v>
      </c>
      <c r="AU172" s="13" t="s">
        <v>129</v>
      </c>
      <c r="AY172" s="13" t="s">
        <v>170</v>
      </c>
      <c r="BE172" s="105">
        <f t="shared" si="19"/>
        <v>0</v>
      </c>
      <c r="BF172" s="105">
        <f t="shared" si="20"/>
        <v>0</v>
      </c>
      <c r="BG172" s="105">
        <f t="shared" si="21"/>
        <v>0</v>
      </c>
      <c r="BH172" s="105">
        <f t="shared" si="22"/>
        <v>0</v>
      </c>
      <c r="BI172" s="105">
        <f t="shared" si="23"/>
        <v>0</v>
      </c>
      <c r="BJ172" s="13" t="s">
        <v>23</v>
      </c>
      <c r="BK172" s="105">
        <f t="shared" si="24"/>
        <v>0</v>
      </c>
      <c r="BL172" s="13" t="s">
        <v>175</v>
      </c>
      <c r="BM172" s="13" t="s">
        <v>421</v>
      </c>
    </row>
    <row r="173" spans="2:65" s="1" customFormat="1" ht="31.5" customHeight="1">
      <c r="B173" s="30"/>
      <c r="C173" s="161" t="s">
        <v>422</v>
      </c>
      <c r="D173" s="161" t="s">
        <v>171</v>
      </c>
      <c r="E173" s="162" t="s">
        <v>423</v>
      </c>
      <c r="F173" s="245" t="s">
        <v>424</v>
      </c>
      <c r="G173" s="246"/>
      <c r="H173" s="246"/>
      <c r="I173" s="246"/>
      <c r="J173" s="163" t="s">
        <v>174</v>
      </c>
      <c r="K173" s="164">
        <v>163</v>
      </c>
      <c r="L173" s="247">
        <v>0</v>
      </c>
      <c r="M173" s="246"/>
      <c r="N173" s="248">
        <f t="shared" si="15"/>
        <v>0</v>
      </c>
      <c r="O173" s="246"/>
      <c r="P173" s="246"/>
      <c r="Q173" s="246"/>
      <c r="R173" s="32"/>
      <c r="T173" s="165" t="s">
        <v>21</v>
      </c>
      <c r="U173" s="39" t="s">
        <v>43</v>
      </c>
      <c r="V173" s="31"/>
      <c r="W173" s="166">
        <f t="shared" si="16"/>
        <v>0</v>
      </c>
      <c r="X173" s="166">
        <v>0.0004</v>
      </c>
      <c r="Y173" s="166">
        <f t="shared" si="17"/>
        <v>0.06520000000000001</v>
      </c>
      <c r="Z173" s="166">
        <v>0</v>
      </c>
      <c r="AA173" s="167">
        <f t="shared" si="18"/>
        <v>0</v>
      </c>
      <c r="AR173" s="13" t="s">
        <v>232</v>
      </c>
      <c r="AT173" s="13" t="s">
        <v>171</v>
      </c>
      <c r="AU173" s="13" t="s">
        <v>129</v>
      </c>
      <c r="AY173" s="13" t="s">
        <v>170</v>
      </c>
      <c r="BE173" s="105">
        <f t="shared" si="19"/>
        <v>0</v>
      </c>
      <c r="BF173" s="105">
        <f t="shared" si="20"/>
        <v>0</v>
      </c>
      <c r="BG173" s="105">
        <f t="shared" si="21"/>
        <v>0</v>
      </c>
      <c r="BH173" s="105">
        <f t="shared" si="22"/>
        <v>0</v>
      </c>
      <c r="BI173" s="105">
        <f t="shared" si="23"/>
        <v>0</v>
      </c>
      <c r="BJ173" s="13" t="s">
        <v>23</v>
      </c>
      <c r="BK173" s="105">
        <f t="shared" si="24"/>
        <v>0</v>
      </c>
      <c r="BL173" s="13" t="s">
        <v>232</v>
      </c>
      <c r="BM173" s="13" t="s">
        <v>425</v>
      </c>
    </row>
    <row r="174" spans="2:65" s="1" customFormat="1" ht="22.5" customHeight="1">
      <c r="B174" s="30"/>
      <c r="C174" s="168" t="s">
        <v>426</v>
      </c>
      <c r="D174" s="168" t="s">
        <v>246</v>
      </c>
      <c r="E174" s="169" t="s">
        <v>427</v>
      </c>
      <c r="F174" s="262" t="s">
        <v>428</v>
      </c>
      <c r="G174" s="263"/>
      <c r="H174" s="263"/>
      <c r="I174" s="263"/>
      <c r="J174" s="170" t="s">
        <v>174</v>
      </c>
      <c r="K174" s="171">
        <v>195.6</v>
      </c>
      <c r="L174" s="264">
        <v>0</v>
      </c>
      <c r="M174" s="263"/>
      <c r="N174" s="265">
        <f t="shared" si="15"/>
        <v>0</v>
      </c>
      <c r="O174" s="246"/>
      <c r="P174" s="246"/>
      <c r="Q174" s="246"/>
      <c r="R174" s="32"/>
      <c r="T174" s="165" t="s">
        <v>21</v>
      </c>
      <c r="U174" s="39" t="s">
        <v>43</v>
      </c>
      <c r="V174" s="31"/>
      <c r="W174" s="166">
        <f t="shared" si="16"/>
        <v>0</v>
      </c>
      <c r="X174" s="166">
        <v>0.00095</v>
      </c>
      <c r="Y174" s="166">
        <f t="shared" si="17"/>
        <v>0.18581999999999999</v>
      </c>
      <c r="Z174" s="166">
        <v>0</v>
      </c>
      <c r="AA174" s="167">
        <f t="shared" si="18"/>
        <v>0</v>
      </c>
      <c r="AR174" s="13" t="s">
        <v>200</v>
      </c>
      <c r="AT174" s="13" t="s">
        <v>246</v>
      </c>
      <c r="AU174" s="13" t="s">
        <v>129</v>
      </c>
      <c r="AY174" s="13" t="s">
        <v>170</v>
      </c>
      <c r="BE174" s="105">
        <f t="shared" si="19"/>
        <v>0</v>
      </c>
      <c r="BF174" s="105">
        <f t="shared" si="20"/>
        <v>0</v>
      </c>
      <c r="BG174" s="105">
        <f t="shared" si="21"/>
        <v>0</v>
      </c>
      <c r="BH174" s="105">
        <f t="shared" si="22"/>
        <v>0</v>
      </c>
      <c r="BI174" s="105">
        <f t="shared" si="23"/>
        <v>0</v>
      </c>
      <c r="BJ174" s="13" t="s">
        <v>23</v>
      </c>
      <c r="BK174" s="105">
        <f t="shared" si="24"/>
        <v>0</v>
      </c>
      <c r="BL174" s="13" t="s">
        <v>175</v>
      </c>
      <c r="BM174" s="13" t="s">
        <v>429</v>
      </c>
    </row>
    <row r="175" spans="2:65" s="1" customFormat="1" ht="31.5" customHeight="1">
      <c r="B175" s="30"/>
      <c r="C175" s="161" t="s">
        <v>430</v>
      </c>
      <c r="D175" s="161" t="s">
        <v>171</v>
      </c>
      <c r="E175" s="162" t="s">
        <v>431</v>
      </c>
      <c r="F175" s="245" t="s">
        <v>432</v>
      </c>
      <c r="G175" s="246"/>
      <c r="H175" s="246"/>
      <c r="I175" s="246"/>
      <c r="J175" s="163" t="s">
        <v>281</v>
      </c>
      <c r="K175" s="172">
        <v>0</v>
      </c>
      <c r="L175" s="247">
        <v>0</v>
      </c>
      <c r="M175" s="246"/>
      <c r="N175" s="248">
        <f t="shared" si="15"/>
        <v>0</v>
      </c>
      <c r="O175" s="246"/>
      <c r="P175" s="246"/>
      <c r="Q175" s="246"/>
      <c r="R175" s="32"/>
      <c r="T175" s="165" t="s">
        <v>21</v>
      </c>
      <c r="U175" s="39" t="s">
        <v>43</v>
      </c>
      <c r="V175" s="31"/>
      <c r="W175" s="166">
        <f t="shared" si="16"/>
        <v>0</v>
      </c>
      <c r="X175" s="166">
        <v>0</v>
      </c>
      <c r="Y175" s="166">
        <f t="shared" si="17"/>
        <v>0</v>
      </c>
      <c r="Z175" s="166">
        <v>0</v>
      </c>
      <c r="AA175" s="167">
        <f t="shared" si="18"/>
        <v>0</v>
      </c>
      <c r="AR175" s="13" t="s">
        <v>232</v>
      </c>
      <c r="AT175" s="13" t="s">
        <v>171</v>
      </c>
      <c r="AU175" s="13" t="s">
        <v>129</v>
      </c>
      <c r="AY175" s="13" t="s">
        <v>170</v>
      </c>
      <c r="BE175" s="105">
        <f t="shared" si="19"/>
        <v>0</v>
      </c>
      <c r="BF175" s="105">
        <f t="shared" si="20"/>
        <v>0</v>
      </c>
      <c r="BG175" s="105">
        <f t="shared" si="21"/>
        <v>0</v>
      </c>
      <c r="BH175" s="105">
        <f t="shared" si="22"/>
        <v>0</v>
      </c>
      <c r="BI175" s="105">
        <f t="shared" si="23"/>
        <v>0</v>
      </c>
      <c r="BJ175" s="13" t="s">
        <v>23</v>
      </c>
      <c r="BK175" s="105">
        <f t="shared" si="24"/>
        <v>0</v>
      </c>
      <c r="BL175" s="13" t="s">
        <v>232</v>
      </c>
      <c r="BM175" s="13" t="s">
        <v>433</v>
      </c>
    </row>
    <row r="176" spans="2:63" s="9" customFormat="1" ht="29.85" customHeight="1">
      <c r="B176" s="150"/>
      <c r="C176" s="151"/>
      <c r="D176" s="160" t="s">
        <v>145</v>
      </c>
      <c r="E176" s="160"/>
      <c r="F176" s="160"/>
      <c r="G176" s="160"/>
      <c r="H176" s="160"/>
      <c r="I176" s="160"/>
      <c r="J176" s="160"/>
      <c r="K176" s="160"/>
      <c r="L176" s="160"/>
      <c r="M176" s="160"/>
      <c r="N176" s="258">
        <f>BK176</f>
        <v>0</v>
      </c>
      <c r="O176" s="259"/>
      <c r="P176" s="259"/>
      <c r="Q176" s="259"/>
      <c r="R176" s="153"/>
      <c r="T176" s="154"/>
      <c r="U176" s="151"/>
      <c r="V176" s="151"/>
      <c r="W176" s="155">
        <f>SUM(W177:W178)</f>
        <v>0</v>
      </c>
      <c r="X176" s="151"/>
      <c r="Y176" s="155">
        <f>SUM(Y177:Y178)</f>
        <v>0.004344000000000001</v>
      </c>
      <c r="Z176" s="151"/>
      <c r="AA176" s="156">
        <f>SUM(AA177:AA178)</f>
        <v>0</v>
      </c>
      <c r="AR176" s="157" t="s">
        <v>129</v>
      </c>
      <c r="AT176" s="158" t="s">
        <v>77</v>
      </c>
      <c r="AU176" s="158" t="s">
        <v>23</v>
      </c>
      <c r="AY176" s="157" t="s">
        <v>170</v>
      </c>
      <c r="BK176" s="159">
        <f>SUM(BK177:BK178)</f>
        <v>0</v>
      </c>
    </row>
    <row r="177" spans="2:65" s="1" customFormat="1" ht="57" customHeight="1">
      <c r="B177" s="30"/>
      <c r="C177" s="161" t="s">
        <v>434</v>
      </c>
      <c r="D177" s="161" t="s">
        <v>171</v>
      </c>
      <c r="E177" s="162" t="s">
        <v>435</v>
      </c>
      <c r="F177" s="245" t="s">
        <v>436</v>
      </c>
      <c r="G177" s="246"/>
      <c r="H177" s="246"/>
      <c r="I177" s="246"/>
      <c r="J177" s="163" t="s">
        <v>243</v>
      </c>
      <c r="K177" s="164">
        <v>72.4</v>
      </c>
      <c r="L177" s="247">
        <v>0</v>
      </c>
      <c r="M177" s="246"/>
      <c r="N177" s="248">
        <f>ROUND(L177*K177,2)</f>
        <v>0</v>
      </c>
      <c r="O177" s="246"/>
      <c r="P177" s="246"/>
      <c r="Q177" s="246"/>
      <c r="R177" s="32"/>
      <c r="T177" s="165" t="s">
        <v>21</v>
      </c>
      <c r="U177" s="39" t="s">
        <v>43</v>
      </c>
      <c r="V177" s="31"/>
      <c r="W177" s="166">
        <f>V177*K177</f>
        <v>0</v>
      </c>
      <c r="X177" s="166">
        <v>6E-05</v>
      </c>
      <c r="Y177" s="166">
        <f>X177*K177</f>
        <v>0.004344000000000001</v>
      </c>
      <c r="Z177" s="166">
        <v>0</v>
      </c>
      <c r="AA177" s="167">
        <f>Z177*K177</f>
        <v>0</v>
      </c>
      <c r="AR177" s="13" t="s">
        <v>232</v>
      </c>
      <c r="AT177" s="13" t="s">
        <v>171</v>
      </c>
      <c r="AU177" s="13" t="s">
        <v>129</v>
      </c>
      <c r="AY177" s="13" t="s">
        <v>170</v>
      </c>
      <c r="BE177" s="105">
        <f>IF(U177="základní",N177,0)</f>
        <v>0</v>
      </c>
      <c r="BF177" s="105">
        <f>IF(U177="snížená",N177,0)</f>
        <v>0</v>
      </c>
      <c r="BG177" s="105">
        <f>IF(U177="zákl. přenesená",N177,0)</f>
        <v>0</v>
      </c>
      <c r="BH177" s="105">
        <f>IF(U177="sníž. přenesená",N177,0)</f>
        <v>0</v>
      </c>
      <c r="BI177" s="105">
        <f>IF(U177="nulová",N177,0)</f>
        <v>0</v>
      </c>
      <c r="BJ177" s="13" t="s">
        <v>23</v>
      </c>
      <c r="BK177" s="105">
        <f>ROUND(L177*K177,2)</f>
        <v>0</v>
      </c>
      <c r="BL177" s="13" t="s">
        <v>232</v>
      </c>
      <c r="BM177" s="13" t="s">
        <v>437</v>
      </c>
    </row>
    <row r="178" spans="2:65" s="1" customFormat="1" ht="31.5" customHeight="1">
      <c r="B178" s="30"/>
      <c r="C178" s="161" t="s">
        <v>438</v>
      </c>
      <c r="D178" s="161" t="s">
        <v>171</v>
      </c>
      <c r="E178" s="162" t="s">
        <v>279</v>
      </c>
      <c r="F178" s="245" t="s">
        <v>280</v>
      </c>
      <c r="G178" s="246"/>
      <c r="H178" s="246"/>
      <c r="I178" s="246"/>
      <c r="J178" s="163" t="s">
        <v>281</v>
      </c>
      <c r="K178" s="172">
        <v>0</v>
      </c>
      <c r="L178" s="247">
        <v>0</v>
      </c>
      <c r="M178" s="246"/>
      <c r="N178" s="248">
        <f>ROUND(L178*K178,2)</f>
        <v>0</v>
      </c>
      <c r="O178" s="246"/>
      <c r="P178" s="246"/>
      <c r="Q178" s="246"/>
      <c r="R178" s="32"/>
      <c r="T178" s="165" t="s">
        <v>21</v>
      </c>
      <c r="U178" s="39" t="s">
        <v>43</v>
      </c>
      <c r="V178" s="31"/>
      <c r="W178" s="166">
        <f>V178*K178</f>
        <v>0</v>
      </c>
      <c r="X178" s="166">
        <v>0</v>
      </c>
      <c r="Y178" s="166">
        <f>X178*K178</f>
        <v>0</v>
      </c>
      <c r="Z178" s="166">
        <v>0</v>
      </c>
      <c r="AA178" s="167">
        <f>Z178*K178</f>
        <v>0</v>
      </c>
      <c r="AR178" s="13" t="s">
        <v>232</v>
      </c>
      <c r="AT178" s="13" t="s">
        <v>171</v>
      </c>
      <c r="AU178" s="13" t="s">
        <v>129</v>
      </c>
      <c r="AY178" s="13" t="s">
        <v>170</v>
      </c>
      <c r="BE178" s="105">
        <f>IF(U178="základní",N178,0)</f>
        <v>0</v>
      </c>
      <c r="BF178" s="105">
        <f>IF(U178="snížená",N178,0)</f>
        <v>0</v>
      </c>
      <c r="BG178" s="105">
        <f>IF(U178="zákl. přenesená",N178,0)</f>
        <v>0</v>
      </c>
      <c r="BH178" s="105">
        <f>IF(U178="sníž. přenesená",N178,0)</f>
        <v>0</v>
      </c>
      <c r="BI178" s="105">
        <f>IF(U178="nulová",N178,0)</f>
        <v>0</v>
      </c>
      <c r="BJ178" s="13" t="s">
        <v>23</v>
      </c>
      <c r="BK178" s="105">
        <f>ROUND(L178*K178,2)</f>
        <v>0</v>
      </c>
      <c r="BL178" s="13" t="s">
        <v>232</v>
      </c>
      <c r="BM178" s="13" t="s">
        <v>439</v>
      </c>
    </row>
    <row r="179" spans="2:63" s="1" customFormat="1" ht="49.9" customHeight="1">
      <c r="B179" s="30"/>
      <c r="C179" s="31"/>
      <c r="D179" s="152" t="s">
        <v>283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251">
        <f>BK179</f>
        <v>0</v>
      </c>
      <c r="O179" s="252"/>
      <c r="P179" s="252"/>
      <c r="Q179" s="252"/>
      <c r="R179" s="32"/>
      <c r="T179" s="73"/>
      <c r="U179" s="31"/>
      <c r="V179" s="31"/>
      <c r="W179" s="31"/>
      <c r="X179" s="31"/>
      <c r="Y179" s="31"/>
      <c r="Z179" s="31"/>
      <c r="AA179" s="74"/>
      <c r="AT179" s="13" t="s">
        <v>77</v>
      </c>
      <c r="AU179" s="13" t="s">
        <v>78</v>
      </c>
      <c r="AY179" s="13" t="s">
        <v>284</v>
      </c>
      <c r="BK179" s="105">
        <f>SUM(BK180:BK182)</f>
        <v>0</v>
      </c>
    </row>
    <row r="180" spans="2:63" s="1" customFormat="1" ht="22.35" customHeight="1">
      <c r="B180" s="30"/>
      <c r="C180" s="173" t="s">
        <v>21</v>
      </c>
      <c r="D180" s="173" t="s">
        <v>171</v>
      </c>
      <c r="E180" s="174" t="s">
        <v>21</v>
      </c>
      <c r="F180" s="253" t="s">
        <v>21</v>
      </c>
      <c r="G180" s="254"/>
      <c r="H180" s="254"/>
      <c r="I180" s="254"/>
      <c r="J180" s="175" t="s">
        <v>21</v>
      </c>
      <c r="K180" s="172"/>
      <c r="L180" s="247"/>
      <c r="M180" s="246"/>
      <c r="N180" s="248">
        <f>BK180</f>
        <v>0</v>
      </c>
      <c r="O180" s="246"/>
      <c r="P180" s="246"/>
      <c r="Q180" s="246"/>
      <c r="R180" s="32"/>
      <c r="T180" s="165" t="s">
        <v>21</v>
      </c>
      <c r="U180" s="176" t="s">
        <v>43</v>
      </c>
      <c r="V180" s="31"/>
      <c r="W180" s="31"/>
      <c r="X180" s="31"/>
      <c r="Y180" s="31"/>
      <c r="Z180" s="31"/>
      <c r="AA180" s="74"/>
      <c r="AT180" s="13" t="s">
        <v>284</v>
      </c>
      <c r="AU180" s="13" t="s">
        <v>23</v>
      </c>
      <c r="AY180" s="13" t="s">
        <v>284</v>
      </c>
      <c r="BE180" s="105">
        <f>IF(U180="základní",N180,0)</f>
        <v>0</v>
      </c>
      <c r="BF180" s="105">
        <f>IF(U180="snížená",N180,0)</f>
        <v>0</v>
      </c>
      <c r="BG180" s="105">
        <f>IF(U180="zákl. přenesená",N180,0)</f>
        <v>0</v>
      </c>
      <c r="BH180" s="105">
        <f>IF(U180="sníž. přenesená",N180,0)</f>
        <v>0</v>
      </c>
      <c r="BI180" s="105">
        <f>IF(U180="nulová",N180,0)</f>
        <v>0</v>
      </c>
      <c r="BJ180" s="13" t="s">
        <v>23</v>
      </c>
      <c r="BK180" s="105">
        <f>L180*K180</f>
        <v>0</v>
      </c>
    </row>
    <row r="181" spans="2:63" s="1" customFormat="1" ht="22.35" customHeight="1">
      <c r="B181" s="30"/>
      <c r="C181" s="173" t="s">
        <v>21</v>
      </c>
      <c r="D181" s="173" t="s">
        <v>171</v>
      </c>
      <c r="E181" s="174" t="s">
        <v>21</v>
      </c>
      <c r="F181" s="253" t="s">
        <v>21</v>
      </c>
      <c r="G181" s="254"/>
      <c r="H181" s="254"/>
      <c r="I181" s="254"/>
      <c r="J181" s="175" t="s">
        <v>21</v>
      </c>
      <c r="K181" s="172"/>
      <c r="L181" s="247"/>
      <c r="M181" s="246"/>
      <c r="N181" s="248">
        <f>BK181</f>
        <v>0</v>
      </c>
      <c r="O181" s="246"/>
      <c r="P181" s="246"/>
      <c r="Q181" s="246"/>
      <c r="R181" s="32"/>
      <c r="T181" s="165" t="s">
        <v>21</v>
      </c>
      <c r="U181" s="176" t="s">
        <v>43</v>
      </c>
      <c r="V181" s="31"/>
      <c r="W181" s="31"/>
      <c r="X181" s="31"/>
      <c r="Y181" s="31"/>
      <c r="Z181" s="31"/>
      <c r="AA181" s="74"/>
      <c r="AT181" s="13" t="s">
        <v>284</v>
      </c>
      <c r="AU181" s="13" t="s">
        <v>23</v>
      </c>
      <c r="AY181" s="13" t="s">
        <v>284</v>
      </c>
      <c r="BE181" s="105">
        <f>IF(U181="základní",N181,0)</f>
        <v>0</v>
      </c>
      <c r="BF181" s="105">
        <f>IF(U181="snížená",N181,0)</f>
        <v>0</v>
      </c>
      <c r="BG181" s="105">
        <f>IF(U181="zákl. přenesená",N181,0)</f>
        <v>0</v>
      </c>
      <c r="BH181" s="105">
        <f>IF(U181="sníž. přenesená",N181,0)</f>
        <v>0</v>
      </c>
      <c r="BI181" s="105">
        <f>IF(U181="nulová",N181,0)</f>
        <v>0</v>
      </c>
      <c r="BJ181" s="13" t="s">
        <v>23</v>
      </c>
      <c r="BK181" s="105">
        <f>L181*K181</f>
        <v>0</v>
      </c>
    </row>
    <row r="182" spans="2:63" s="1" customFormat="1" ht="22.35" customHeight="1">
      <c r="B182" s="30"/>
      <c r="C182" s="173" t="s">
        <v>21</v>
      </c>
      <c r="D182" s="173" t="s">
        <v>171</v>
      </c>
      <c r="E182" s="174" t="s">
        <v>21</v>
      </c>
      <c r="F182" s="253" t="s">
        <v>21</v>
      </c>
      <c r="G182" s="254"/>
      <c r="H182" s="254"/>
      <c r="I182" s="254"/>
      <c r="J182" s="175" t="s">
        <v>21</v>
      </c>
      <c r="K182" s="172"/>
      <c r="L182" s="247"/>
      <c r="M182" s="246"/>
      <c r="N182" s="248">
        <f>BK182</f>
        <v>0</v>
      </c>
      <c r="O182" s="246"/>
      <c r="P182" s="246"/>
      <c r="Q182" s="246"/>
      <c r="R182" s="32"/>
      <c r="T182" s="165" t="s">
        <v>21</v>
      </c>
      <c r="U182" s="176" t="s">
        <v>43</v>
      </c>
      <c r="V182" s="51"/>
      <c r="W182" s="51"/>
      <c r="X182" s="51"/>
      <c r="Y182" s="51"/>
      <c r="Z182" s="51"/>
      <c r="AA182" s="53"/>
      <c r="AT182" s="13" t="s">
        <v>284</v>
      </c>
      <c r="AU182" s="13" t="s">
        <v>23</v>
      </c>
      <c r="AY182" s="13" t="s">
        <v>284</v>
      </c>
      <c r="BE182" s="105">
        <f>IF(U182="základní",N182,0)</f>
        <v>0</v>
      </c>
      <c r="BF182" s="105">
        <f>IF(U182="snížená",N182,0)</f>
        <v>0</v>
      </c>
      <c r="BG182" s="105">
        <f>IF(U182="zákl. přenesená",N182,0)</f>
        <v>0</v>
      </c>
      <c r="BH182" s="105">
        <f>IF(U182="sníž. přenesená",N182,0)</f>
        <v>0</v>
      </c>
      <c r="BI182" s="105">
        <f>IF(U182="nulová",N182,0)</f>
        <v>0</v>
      </c>
      <c r="BJ182" s="13" t="s">
        <v>23</v>
      </c>
      <c r="BK182" s="105">
        <f>L182*K182</f>
        <v>0</v>
      </c>
    </row>
    <row r="183" spans="2:18" s="1" customFormat="1" ht="6.95" customHeight="1"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6"/>
    </row>
  </sheetData>
  <sheetProtection algorithmName="SHA-512" hashValue="HmMMfUmVbidex7HnxSS37LaAUTKIqh/0RC0vIQ5zsTDjhQpyOpxDOeCzAf27BkRjIwMdz3sgGJCdBkZODoRtAg==" saltValue="d7jrfugrA84lzhBcj3uvhg==" spinCount="100000" sheet="1" objects="1" scenarios="1" formatColumns="0" formatRows="0" sort="0" autoFilter="0"/>
  <mergeCells count="212">
    <mergeCell ref="H1:K1"/>
    <mergeCell ref="S2:AC2"/>
    <mergeCell ref="F182:I182"/>
    <mergeCell ref="L182:M182"/>
    <mergeCell ref="N182:Q182"/>
    <mergeCell ref="N128:Q128"/>
    <mergeCell ref="N129:Q129"/>
    <mergeCell ref="N130:Q130"/>
    <mergeCell ref="N142:Q142"/>
    <mergeCell ref="N144:Q144"/>
    <mergeCell ref="N149:Q149"/>
    <mergeCell ref="N151:Q151"/>
    <mergeCell ref="N157:Q157"/>
    <mergeCell ref="N159:Q159"/>
    <mergeCell ref="N165:Q165"/>
    <mergeCell ref="N167:Q167"/>
    <mergeCell ref="N168:Q168"/>
    <mergeCell ref="N176:Q176"/>
    <mergeCell ref="N179:Q179"/>
    <mergeCell ref="F178:I178"/>
    <mergeCell ref="L178:M178"/>
    <mergeCell ref="N178:Q178"/>
    <mergeCell ref="F180:I180"/>
    <mergeCell ref="L180:M180"/>
    <mergeCell ref="N180:Q180"/>
    <mergeCell ref="F181:I181"/>
    <mergeCell ref="L181:M181"/>
    <mergeCell ref="N181:Q181"/>
    <mergeCell ref="F174:I174"/>
    <mergeCell ref="L174:M174"/>
    <mergeCell ref="N174:Q174"/>
    <mergeCell ref="F175:I175"/>
    <mergeCell ref="L175:M175"/>
    <mergeCell ref="N175:Q175"/>
    <mergeCell ref="F177:I177"/>
    <mergeCell ref="L177:M177"/>
    <mergeCell ref="N177:Q177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6:I166"/>
    <mergeCell ref="L166:M166"/>
    <mergeCell ref="N166:Q166"/>
    <mergeCell ref="F169:I169"/>
    <mergeCell ref="L169:M169"/>
    <mergeCell ref="N169:Q169"/>
    <mergeCell ref="F170:I170"/>
    <mergeCell ref="L170:M170"/>
    <mergeCell ref="N170:Q170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1:I141"/>
    <mergeCell ref="L141:M141"/>
    <mergeCell ref="N141:Q141"/>
    <mergeCell ref="F143:I143"/>
    <mergeCell ref="L143:M143"/>
    <mergeCell ref="N143:Q143"/>
    <mergeCell ref="F145:I145"/>
    <mergeCell ref="L145:M145"/>
    <mergeCell ref="N145:Q145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80:D183">
      <formula1>"K,M"</formula1>
    </dataValidation>
    <dataValidation type="list" allowBlank="1" showInputMessage="1" showErrorMessage="1" error="Povoleny jsou hodnoty základní, snížená, zákl. přenesená, sníž. přenesená, nulová." sqref="U180:U183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850</v>
      </c>
      <c r="G1" s="181"/>
      <c r="H1" s="255" t="s">
        <v>851</v>
      </c>
      <c r="I1" s="255"/>
      <c r="J1" s="255"/>
      <c r="K1" s="255"/>
      <c r="L1" s="181" t="s">
        <v>852</v>
      </c>
      <c r="M1" s="179"/>
      <c r="N1" s="179"/>
      <c r="O1" s="180" t="s">
        <v>128</v>
      </c>
      <c r="P1" s="179"/>
      <c r="Q1" s="179"/>
      <c r="R1" s="179"/>
      <c r="S1" s="181" t="s">
        <v>853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1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94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129</v>
      </c>
    </row>
    <row r="4" spans="2:46" ht="36.95" customHeight="1">
      <c r="B4" s="17"/>
      <c r="C4" s="185" t="s">
        <v>130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131</v>
      </c>
      <c r="E7" s="31"/>
      <c r="F7" s="191" t="s">
        <v>440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5.1.2018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133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122</v>
      </c>
      <c r="E28" s="31"/>
      <c r="F28" s="31"/>
      <c r="G28" s="31"/>
      <c r="H28" s="31"/>
      <c r="I28" s="31"/>
      <c r="J28" s="31"/>
      <c r="K28" s="31"/>
      <c r="L28" s="31"/>
      <c r="M28" s="194">
        <f>N102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ROUND((((SUM(BE102:BE109)+SUM(BE127:BE155))+SUM(BE157:BE159))),2)</f>
        <v>0</v>
      </c>
      <c r="I32" s="204"/>
      <c r="J32" s="204"/>
      <c r="K32" s="31"/>
      <c r="L32" s="31"/>
      <c r="M32" s="231">
        <f>ROUND(((ROUND((SUM(BE102:BE109)+SUM(BE127:BE155)),2)*F32)+SUM(BE157:BE159)*F32),2)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ROUND((((SUM(BF102:BF109)+SUM(BF127:BF155))+SUM(BF157:BF159))),2)</f>
        <v>0</v>
      </c>
      <c r="I33" s="204"/>
      <c r="J33" s="204"/>
      <c r="K33" s="31"/>
      <c r="L33" s="31"/>
      <c r="M33" s="231">
        <f>ROUND(((ROUND((SUM(BF102:BF109)+SUM(BF127:BF155)),2)*F33)+SUM(BF157:BF159)*F33),2)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ROUND((((SUM(BG102:BG109)+SUM(BG127:BG155))+SUM(BG157:BG159))),2)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ROUND((((SUM(BH102:BH109)+SUM(BH127:BH155))+SUM(BH157:BH159))),2)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ROUND((((SUM(BI102:BI109)+SUM(BI127:BI155))+SUM(BI157:BI159))),2)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134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131</v>
      </c>
      <c r="D79" s="31"/>
      <c r="E79" s="31"/>
      <c r="F79" s="205" t="str">
        <f>F7</f>
        <v>SO04 - Obnova tribuny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5.1.2018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135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136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137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6">
        <f>N127</f>
        <v>0</v>
      </c>
      <c r="O88" s="204"/>
      <c r="P88" s="204"/>
      <c r="Q88" s="204"/>
      <c r="R88" s="32"/>
      <c r="T88" s="123"/>
      <c r="U88" s="123"/>
      <c r="AU88" s="13" t="s">
        <v>138</v>
      </c>
    </row>
    <row r="89" spans="2:21" s="6" customFormat="1" ht="24.95" customHeight="1">
      <c r="B89" s="125"/>
      <c r="C89" s="126"/>
      <c r="D89" s="127" t="s">
        <v>139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N128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441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4">
        <f>N129</f>
        <v>0</v>
      </c>
      <c r="O90" s="238"/>
      <c r="P90" s="238"/>
      <c r="Q90" s="238"/>
      <c r="R90" s="132"/>
      <c r="T90" s="133"/>
      <c r="U90" s="133"/>
    </row>
    <row r="91" spans="2:21" s="7" customFormat="1" ht="19.9" customHeight="1">
      <c r="B91" s="130"/>
      <c r="C91" s="131"/>
      <c r="D91" s="101" t="s">
        <v>286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4">
        <f>N131</f>
        <v>0</v>
      </c>
      <c r="O91" s="238"/>
      <c r="P91" s="238"/>
      <c r="Q91" s="238"/>
      <c r="R91" s="132"/>
      <c r="T91" s="133"/>
      <c r="U91" s="133"/>
    </row>
    <row r="92" spans="2:21" s="7" customFormat="1" ht="19.9" customHeight="1">
      <c r="B92" s="130"/>
      <c r="C92" s="131"/>
      <c r="D92" s="101" t="s">
        <v>141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4">
        <f>N133</f>
        <v>0</v>
      </c>
      <c r="O92" s="238"/>
      <c r="P92" s="238"/>
      <c r="Q92" s="238"/>
      <c r="R92" s="132"/>
      <c r="T92" s="133"/>
      <c r="U92" s="133"/>
    </row>
    <row r="93" spans="2:21" s="7" customFormat="1" ht="19.9" customHeight="1">
      <c r="B93" s="130"/>
      <c r="C93" s="131"/>
      <c r="D93" s="101" t="s">
        <v>142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4">
        <f>N138</f>
        <v>0</v>
      </c>
      <c r="O93" s="238"/>
      <c r="P93" s="238"/>
      <c r="Q93" s="238"/>
      <c r="R93" s="132"/>
      <c r="T93" s="133"/>
      <c r="U93" s="133"/>
    </row>
    <row r="94" spans="2:21" s="7" customFormat="1" ht="14.85" customHeight="1">
      <c r="B94" s="130"/>
      <c r="C94" s="131"/>
      <c r="D94" s="101" t="s">
        <v>442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24">
        <f>N139</f>
        <v>0</v>
      </c>
      <c r="O94" s="238"/>
      <c r="P94" s="238"/>
      <c r="Q94" s="238"/>
      <c r="R94" s="132"/>
      <c r="T94" s="133"/>
      <c r="U94" s="133"/>
    </row>
    <row r="95" spans="2:21" s="7" customFormat="1" ht="19.9" customHeight="1">
      <c r="B95" s="130"/>
      <c r="C95" s="131"/>
      <c r="D95" s="101" t="s">
        <v>143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24">
        <f>N144</f>
        <v>0</v>
      </c>
      <c r="O95" s="238"/>
      <c r="P95" s="238"/>
      <c r="Q95" s="238"/>
      <c r="R95" s="132"/>
      <c r="T95" s="133"/>
      <c r="U95" s="133"/>
    </row>
    <row r="96" spans="2:21" s="6" customFormat="1" ht="24.95" customHeight="1">
      <c r="B96" s="125"/>
      <c r="C96" s="126"/>
      <c r="D96" s="127" t="s">
        <v>144</v>
      </c>
      <c r="E96" s="126"/>
      <c r="F96" s="126"/>
      <c r="G96" s="126"/>
      <c r="H96" s="126"/>
      <c r="I96" s="126"/>
      <c r="J96" s="126"/>
      <c r="K96" s="126"/>
      <c r="L96" s="126"/>
      <c r="M96" s="126"/>
      <c r="N96" s="236">
        <f>N146</f>
        <v>0</v>
      </c>
      <c r="O96" s="237"/>
      <c r="P96" s="237"/>
      <c r="Q96" s="237"/>
      <c r="R96" s="128"/>
      <c r="T96" s="129"/>
      <c r="U96" s="129"/>
    </row>
    <row r="97" spans="2:21" s="7" customFormat="1" ht="19.9" customHeight="1">
      <c r="B97" s="130"/>
      <c r="C97" s="131"/>
      <c r="D97" s="101" t="s">
        <v>443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24">
        <f>N147</f>
        <v>0</v>
      </c>
      <c r="O97" s="238"/>
      <c r="P97" s="238"/>
      <c r="Q97" s="238"/>
      <c r="R97" s="132"/>
      <c r="T97" s="133"/>
      <c r="U97" s="133"/>
    </row>
    <row r="98" spans="2:21" s="7" customFormat="1" ht="19.9" customHeight="1">
      <c r="B98" s="130"/>
      <c r="C98" s="131"/>
      <c r="D98" s="101" t="s">
        <v>145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24">
        <f>N151</f>
        <v>0</v>
      </c>
      <c r="O98" s="238"/>
      <c r="P98" s="238"/>
      <c r="Q98" s="238"/>
      <c r="R98" s="132"/>
      <c r="T98" s="133"/>
      <c r="U98" s="133"/>
    </row>
    <row r="99" spans="2:21" s="7" customFormat="1" ht="19.9" customHeight="1">
      <c r="B99" s="130"/>
      <c r="C99" s="131"/>
      <c r="D99" s="101" t="s">
        <v>444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24">
        <f>N154</f>
        <v>0</v>
      </c>
      <c r="O99" s="238"/>
      <c r="P99" s="238"/>
      <c r="Q99" s="238"/>
      <c r="R99" s="132"/>
      <c r="T99" s="133"/>
      <c r="U99" s="133"/>
    </row>
    <row r="100" spans="2:21" s="6" customFormat="1" ht="21.75" customHeight="1">
      <c r="B100" s="125"/>
      <c r="C100" s="126"/>
      <c r="D100" s="127" t="s">
        <v>146</v>
      </c>
      <c r="E100" s="126"/>
      <c r="F100" s="126"/>
      <c r="G100" s="126"/>
      <c r="H100" s="126"/>
      <c r="I100" s="126"/>
      <c r="J100" s="126"/>
      <c r="K100" s="126"/>
      <c r="L100" s="126"/>
      <c r="M100" s="126"/>
      <c r="N100" s="239">
        <f>N156</f>
        <v>0</v>
      </c>
      <c r="O100" s="237"/>
      <c r="P100" s="237"/>
      <c r="Q100" s="237"/>
      <c r="R100" s="128"/>
      <c r="T100" s="129"/>
      <c r="U100" s="129"/>
    </row>
    <row r="101" spans="2:21" s="1" customFormat="1" ht="21.7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  <c r="T101" s="123"/>
      <c r="U101" s="123"/>
    </row>
    <row r="102" spans="2:21" s="1" customFormat="1" ht="29.25" customHeight="1">
      <c r="B102" s="30"/>
      <c r="C102" s="124" t="s">
        <v>147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240">
        <f>ROUND(N103+N104+N105+N106+N107+N108,2)</f>
        <v>0</v>
      </c>
      <c r="O102" s="204"/>
      <c r="P102" s="204"/>
      <c r="Q102" s="204"/>
      <c r="R102" s="32"/>
      <c r="T102" s="134"/>
      <c r="U102" s="135" t="s">
        <v>42</v>
      </c>
    </row>
    <row r="103" spans="2:65" s="1" customFormat="1" ht="18" customHeight="1">
      <c r="B103" s="30"/>
      <c r="C103" s="31"/>
      <c r="D103" s="222" t="s">
        <v>148</v>
      </c>
      <c r="E103" s="204"/>
      <c r="F103" s="204"/>
      <c r="G103" s="204"/>
      <c r="H103" s="204"/>
      <c r="I103" s="31"/>
      <c r="J103" s="31"/>
      <c r="K103" s="31"/>
      <c r="L103" s="31"/>
      <c r="M103" s="31"/>
      <c r="N103" s="223">
        <f>ROUND(N88*T103,2)</f>
        <v>0</v>
      </c>
      <c r="O103" s="204"/>
      <c r="P103" s="204"/>
      <c r="Q103" s="204"/>
      <c r="R103" s="32"/>
      <c r="S103" s="136"/>
      <c r="T103" s="73"/>
      <c r="U103" s="137" t="s">
        <v>43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9" t="s">
        <v>149</v>
      </c>
      <c r="AZ103" s="138"/>
      <c r="BA103" s="138"/>
      <c r="BB103" s="138"/>
      <c r="BC103" s="138"/>
      <c r="BD103" s="138"/>
      <c r="BE103" s="140">
        <f aca="true" t="shared" si="0" ref="BE103:BE108">IF(U103="základní",N103,0)</f>
        <v>0</v>
      </c>
      <c r="BF103" s="140">
        <f aca="true" t="shared" si="1" ref="BF103:BF108">IF(U103="snížená",N103,0)</f>
        <v>0</v>
      </c>
      <c r="BG103" s="140">
        <f aca="true" t="shared" si="2" ref="BG103:BG108">IF(U103="zákl. přenesená",N103,0)</f>
        <v>0</v>
      </c>
      <c r="BH103" s="140">
        <f aca="true" t="shared" si="3" ref="BH103:BH108">IF(U103="sníž. přenesená",N103,0)</f>
        <v>0</v>
      </c>
      <c r="BI103" s="140">
        <f aca="true" t="shared" si="4" ref="BI103:BI108">IF(U103="nulová",N103,0)</f>
        <v>0</v>
      </c>
      <c r="BJ103" s="139" t="s">
        <v>23</v>
      </c>
      <c r="BK103" s="138"/>
      <c r="BL103" s="138"/>
      <c r="BM103" s="138"/>
    </row>
    <row r="104" spans="2:65" s="1" customFormat="1" ht="18" customHeight="1">
      <c r="B104" s="30"/>
      <c r="C104" s="31"/>
      <c r="D104" s="222" t="s">
        <v>150</v>
      </c>
      <c r="E104" s="204"/>
      <c r="F104" s="204"/>
      <c r="G104" s="204"/>
      <c r="H104" s="204"/>
      <c r="I104" s="31"/>
      <c r="J104" s="31"/>
      <c r="K104" s="31"/>
      <c r="L104" s="31"/>
      <c r="M104" s="31"/>
      <c r="N104" s="223">
        <f>ROUND(N88*T104,2)</f>
        <v>0</v>
      </c>
      <c r="O104" s="204"/>
      <c r="P104" s="204"/>
      <c r="Q104" s="204"/>
      <c r="R104" s="32"/>
      <c r="S104" s="136"/>
      <c r="T104" s="73"/>
      <c r="U104" s="137" t="s">
        <v>43</v>
      </c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9" t="s">
        <v>149</v>
      </c>
      <c r="AZ104" s="138"/>
      <c r="BA104" s="138"/>
      <c r="BB104" s="138"/>
      <c r="BC104" s="138"/>
      <c r="BD104" s="138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23</v>
      </c>
      <c r="BK104" s="138"/>
      <c r="BL104" s="138"/>
      <c r="BM104" s="138"/>
    </row>
    <row r="105" spans="2:65" s="1" customFormat="1" ht="18" customHeight="1">
      <c r="B105" s="30"/>
      <c r="C105" s="31"/>
      <c r="D105" s="222" t="s">
        <v>151</v>
      </c>
      <c r="E105" s="204"/>
      <c r="F105" s="204"/>
      <c r="G105" s="204"/>
      <c r="H105" s="204"/>
      <c r="I105" s="31"/>
      <c r="J105" s="31"/>
      <c r="K105" s="31"/>
      <c r="L105" s="31"/>
      <c r="M105" s="31"/>
      <c r="N105" s="223">
        <f>ROUND(N88*T105,2)</f>
        <v>0</v>
      </c>
      <c r="O105" s="204"/>
      <c r="P105" s="204"/>
      <c r="Q105" s="204"/>
      <c r="R105" s="32"/>
      <c r="S105" s="136"/>
      <c r="T105" s="73"/>
      <c r="U105" s="137" t="s">
        <v>43</v>
      </c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9" t="s">
        <v>149</v>
      </c>
      <c r="AZ105" s="138"/>
      <c r="BA105" s="138"/>
      <c r="BB105" s="138"/>
      <c r="BC105" s="138"/>
      <c r="BD105" s="138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23</v>
      </c>
      <c r="BK105" s="138"/>
      <c r="BL105" s="138"/>
      <c r="BM105" s="138"/>
    </row>
    <row r="106" spans="2:65" s="1" customFormat="1" ht="18" customHeight="1">
      <c r="B106" s="30"/>
      <c r="C106" s="31"/>
      <c r="D106" s="222" t="s">
        <v>152</v>
      </c>
      <c r="E106" s="204"/>
      <c r="F106" s="204"/>
      <c r="G106" s="204"/>
      <c r="H106" s="204"/>
      <c r="I106" s="31"/>
      <c r="J106" s="31"/>
      <c r="K106" s="31"/>
      <c r="L106" s="31"/>
      <c r="M106" s="31"/>
      <c r="N106" s="223">
        <f>ROUND(N88*T106,2)</f>
        <v>0</v>
      </c>
      <c r="O106" s="204"/>
      <c r="P106" s="204"/>
      <c r="Q106" s="204"/>
      <c r="R106" s="32"/>
      <c r="S106" s="136"/>
      <c r="T106" s="73"/>
      <c r="U106" s="137" t="s">
        <v>43</v>
      </c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9" t="s">
        <v>149</v>
      </c>
      <c r="AZ106" s="138"/>
      <c r="BA106" s="138"/>
      <c r="BB106" s="138"/>
      <c r="BC106" s="138"/>
      <c r="BD106" s="138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23</v>
      </c>
      <c r="BK106" s="138"/>
      <c r="BL106" s="138"/>
      <c r="BM106" s="138"/>
    </row>
    <row r="107" spans="2:65" s="1" customFormat="1" ht="18" customHeight="1">
      <c r="B107" s="30"/>
      <c r="C107" s="31"/>
      <c r="D107" s="222" t="s">
        <v>153</v>
      </c>
      <c r="E107" s="204"/>
      <c r="F107" s="204"/>
      <c r="G107" s="204"/>
      <c r="H107" s="204"/>
      <c r="I107" s="31"/>
      <c r="J107" s="31"/>
      <c r="K107" s="31"/>
      <c r="L107" s="31"/>
      <c r="M107" s="31"/>
      <c r="N107" s="223">
        <f>ROUND(N88*T107,2)</f>
        <v>0</v>
      </c>
      <c r="O107" s="204"/>
      <c r="P107" s="204"/>
      <c r="Q107" s="204"/>
      <c r="R107" s="32"/>
      <c r="S107" s="136"/>
      <c r="T107" s="73"/>
      <c r="U107" s="137" t="s">
        <v>43</v>
      </c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9" t="s">
        <v>149</v>
      </c>
      <c r="AZ107" s="138"/>
      <c r="BA107" s="138"/>
      <c r="BB107" s="138"/>
      <c r="BC107" s="138"/>
      <c r="BD107" s="138"/>
      <c r="BE107" s="140">
        <f t="shared" si="0"/>
        <v>0</v>
      </c>
      <c r="BF107" s="140">
        <f t="shared" si="1"/>
        <v>0</v>
      </c>
      <c r="BG107" s="140">
        <f t="shared" si="2"/>
        <v>0</v>
      </c>
      <c r="BH107" s="140">
        <f t="shared" si="3"/>
        <v>0</v>
      </c>
      <c r="BI107" s="140">
        <f t="shared" si="4"/>
        <v>0</v>
      </c>
      <c r="BJ107" s="139" t="s">
        <v>23</v>
      </c>
      <c r="BK107" s="138"/>
      <c r="BL107" s="138"/>
      <c r="BM107" s="138"/>
    </row>
    <row r="108" spans="2:65" s="1" customFormat="1" ht="18" customHeight="1">
      <c r="B108" s="30"/>
      <c r="C108" s="31"/>
      <c r="D108" s="101" t="s">
        <v>154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223">
        <f>ROUND(N88*T108,2)</f>
        <v>0</v>
      </c>
      <c r="O108" s="204"/>
      <c r="P108" s="204"/>
      <c r="Q108" s="204"/>
      <c r="R108" s="32"/>
      <c r="S108" s="136"/>
      <c r="T108" s="141"/>
      <c r="U108" s="142" t="s">
        <v>43</v>
      </c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9" t="s">
        <v>155</v>
      </c>
      <c r="AZ108" s="138"/>
      <c r="BA108" s="138"/>
      <c r="BB108" s="138"/>
      <c r="BC108" s="138"/>
      <c r="BD108" s="138"/>
      <c r="BE108" s="140">
        <f t="shared" si="0"/>
        <v>0</v>
      </c>
      <c r="BF108" s="140">
        <f t="shared" si="1"/>
        <v>0</v>
      </c>
      <c r="BG108" s="140">
        <f t="shared" si="2"/>
        <v>0</v>
      </c>
      <c r="BH108" s="140">
        <f t="shared" si="3"/>
        <v>0</v>
      </c>
      <c r="BI108" s="140">
        <f t="shared" si="4"/>
        <v>0</v>
      </c>
      <c r="BJ108" s="139" t="s">
        <v>23</v>
      </c>
      <c r="BK108" s="138"/>
      <c r="BL108" s="138"/>
      <c r="BM108" s="138"/>
    </row>
    <row r="109" spans="2:21" s="1" customFormat="1" ht="13.5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  <c r="T109" s="123"/>
      <c r="U109" s="123"/>
    </row>
    <row r="110" spans="2:21" s="1" customFormat="1" ht="29.25" customHeight="1">
      <c r="B110" s="30"/>
      <c r="C110" s="112" t="s">
        <v>127</v>
      </c>
      <c r="D110" s="113"/>
      <c r="E110" s="113"/>
      <c r="F110" s="113"/>
      <c r="G110" s="113"/>
      <c r="H110" s="113"/>
      <c r="I110" s="113"/>
      <c r="J110" s="113"/>
      <c r="K110" s="113"/>
      <c r="L110" s="220">
        <f>ROUND(SUM(N88+N102),2)</f>
        <v>0</v>
      </c>
      <c r="M110" s="235"/>
      <c r="N110" s="235"/>
      <c r="O110" s="235"/>
      <c r="P110" s="235"/>
      <c r="Q110" s="235"/>
      <c r="R110" s="32"/>
      <c r="T110" s="123"/>
      <c r="U110" s="123"/>
    </row>
    <row r="111" spans="2:21" s="1" customFormat="1" ht="6.95" customHeight="1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6"/>
      <c r="T111" s="123"/>
      <c r="U111" s="123"/>
    </row>
    <row r="115" spans="2:18" s="1" customFormat="1" ht="6.95" customHeight="1"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9"/>
    </row>
    <row r="116" spans="2:18" s="1" customFormat="1" ht="36.95" customHeight="1">
      <c r="B116" s="30"/>
      <c r="C116" s="185" t="s">
        <v>156</v>
      </c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32"/>
    </row>
    <row r="117" spans="2:18" s="1" customFormat="1" ht="6.95" customHeight="1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18" s="1" customFormat="1" ht="30" customHeight="1">
      <c r="B118" s="30"/>
      <c r="C118" s="25" t="s">
        <v>17</v>
      </c>
      <c r="D118" s="31"/>
      <c r="E118" s="31"/>
      <c r="F118" s="227" t="str">
        <f>F6</f>
        <v>AS Kostelec nad Orlicí</v>
      </c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31"/>
      <c r="R118" s="32"/>
    </row>
    <row r="119" spans="2:18" s="1" customFormat="1" ht="36.95" customHeight="1">
      <c r="B119" s="30"/>
      <c r="C119" s="64" t="s">
        <v>131</v>
      </c>
      <c r="D119" s="31"/>
      <c r="E119" s="31"/>
      <c r="F119" s="205" t="str">
        <f>F7</f>
        <v>SO04 - Obnova tribuny</v>
      </c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31"/>
      <c r="R119" s="32"/>
    </row>
    <row r="120" spans="2:18" s="1" customFormat="1" ht="6.95" customHeight="1"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2"/>
    </row>
    <row r="121" spans="2:18" s="1" customFormat="1" ht="18" customHeight="1">
      <c r="B121" s="30"/>
      <c r="C121" s="25" t="s">
        <v>24</v>
      </c>
      <c r="D121" s="31"/>
      <c r="E121" s="31"/>
      <c r="F121" s="23" t="str">
        <f>F9</f>
        <v xml:space="preserve"> </v>
      </c>
      <c r="G121" s="31"/>
      <c r="H121" s="31"/>
      <c r="I121" s="31"/>
      <c r="J121" s="31"/>
      <c r="K121" s="25" t="s">
        <v>26</v>
      </c>
      <c r="L121" s="31"/>
      <c r="M121" s="233" t="str">
        <f>IF(O9="","",O9)</f>
        <v>5.1.2018</v>
      </c>
      <c r="N121" s="204"/>
      <c r="O121" s="204"/>
      <c r="P121" s="204"/>
      <c r="Q121" s="31"/>
      <c r="R121" s="32"/>
    </row>
    <row r="122" spans="2:18" s="1" customFormat="1" ht="6.95" customHeight="1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18" s="1" customFormat="1" ht="15">
      <c r="B123" s="30"/>
      <c r="C123" s="25" t="s">
        <v>30</v>
      </c>
      <c r="D123" s="31"/>
      <c r="E123" s="31"/>
      <c r="F123" s="23" t="str">
        <f>E12</f>
        <v xml:space="preserve"> </v>
      </c>
      <c r="G123" s="31"/>
      <c r="H123" s="31"/>
      <c r="I123" s="31"/>
      <c r="J123" s="31"/>
      <c r="K123" s="25" t="s">
        <v>35</v>
      </c>
      <c r="L123" s="31"/>
      <c r="M123" s="190" t="str">
        <f>E18</f>
        <v xml:space="preserve"> </v>
      </c>
      <c r="N123" s="204"/>
      <c r="O123" s="204"/>
      <c r="P123" s="204"/>
      <c r="Q123" s="204"/>
      <c r="R123" s="32"/>
    </row>
    <row r="124" spans="2:18" s="1" customFormat="1" ht="14.45" customHeight="1">
      <c r="B124" s="30"/>
      <c r="C124" s="25" t="s">
        <v>33</v>
      </c>
      <c r="D124" s="31"/>
      <c r="E124" s="31"/>
      <c r="F124" s="23" t="str">
        <f>IF(E15="","",E15)</f>
        <v>Vyplň údaj</v>
      </c>
      <c r="G124" s="31"/>
      <c r="H124" s="31"/>
      <c r="I124" s="31"/>
      <c r="J124" s="31"/>
      <c r="K124" s="25" t="s">
        <v>37</v>
      </c>
      <c r="L124" s="31"/>
      <c r="M124" s="190" t="str">
        <f>E21</f>
        <v xml:space="preserve"> </v>
      </c>
      <c r="N124" s="204"/>
      <c r="O124" s="204"/>
      <c r="P124" s="204"/>
      <c r="Q124" s="204"/>
      <c r="R124" s="32"/>
    </row>
    <row r="125" spans="2:18" s="1" customFormat="1" ht="10.35" customHeight="1"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2"/>
    </row>
    <row r="126" spans="2:27" s="8" customFormat="1" ht="29.25" customHeight="1">
      <c r="B126" s="143"/>
      <c r="C126" s="144" t="s">
        <v>157</v>
      </c>
      <c r="D126" s="145" t="s">
        <v>158</v>
      </c>
      <c r="E126" s="145" t="s">
        <v>60</v>
      </c>
      <c r="F126" s="241" t="s">
        <v>159</v>
      </c>
      <c r="G126" s="242"/>
      <c r="H126" s="242"/>
      <c r="I126" s="242"/>
      <c r="J126" s="145" t="s">
        <v>160</v>
      </c>
      <c r="K126" s="145" t="s">
        <v>161</v>
      </c>
      <c r="L126" s="243" t="s">
        <v>162</v>
      </c>
      <c r="M126" s="242"/>
      <c r="N126" s="241" t="s">
        <v>136</v>
      </c>
      <c r="O126" s="242"/>
      <c r="P126" s="242"/>
      <c r="Q126" s="244"/>
      <c r="R126" s="146"/>
      <c r="T126" s="76" t="s">
        <v>163</v>
      </c>
      <c r="U126" s="77" t="s">
        <v>42</v>
      </c>
      <c r="V126" s="77" t="s">
        <v>164</v>
      </c>
      <c r="W126" s="77" t="s">
        <v>165</v>
      </c>
      <c r="X126" s="77" t="s">
        <v>166</v>
      </c>
      <c r="Y126" s="77" t="s">
        <v>167</v>
      </c>
      <c r="Z126" s="77" t="s">
        <v>168</v>
      </c>
      <c r="AA126" s="78" t="s">
        <v>169</v>
      </c>
    </row>
    <row r="127" spans="2:63" s="1" customFormat="1" ht="29.25" customHeight="1">
      <c r="B127" s="30"/>
      <c r="C127" s="80" t="s">
        <v>133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256">
        <f>BK127</f>
        <v>0</v>
      </c>
      <c r="O127" s="257"/>
      <c r="P127" s="257"/>
      <c r="Q127" s="257"/>
      <c r="R127" s="32"/>
      <c r="T127" s="79"/>
      <c r="U127" s="46"/>
      <c r="V127" s="46"/>
      <c r="W127" s="147">
        <f>W128+W146+W156</f>
        <v>0</v>
      </c>
      <c r="X127" s="46"/>
      <c r="Y127" s="147">
        <f>Y128+Y146+Y156</f>
        <v>200.70531468000001</v>
      </c>
      <c r="Z127" s="46"/>
      <c r="AA127" s="148">
        <f>AA128+AA146+AA156</f>
        <v>170.174345</v>
      </c>
      <c r="AT127" s="13" t="s">
        <v>77</v>
      </c>
      <c r="AU127" s="13" t="s">
        <v>138</v>
      </c>
      <c r="BK127" s="149">
        <f>BK128+BK146+BK156</f>
        <v>0</v>
      </c>
    </row>
    <row r="128" spans="2:63" s="9" customFormat="1" ht="37.35" customHeight="1">
      <c r="B128" s="150"/>
      <c r="C128" s="151"/>
      <c r="D128" s="152" t="s">
        <v>139</v>
      </c>
      <c r="E128" s="152"/>
      <c r="F128" s="152"/>
      <c r="G128" s="152"/>
      <c r="H128" s="152"/>
      <c r="I128" s="152"/>
      <c r="J128" s="152"/>
      <c r="K128" s="152"/>
      <c r="L128" s="152"/>
      <c r="M128" s="152"/>
      <c r="N128" s="239">
        <f>BK128</f>
        <v>0</v>
      </c>
      <c r="O128" s="236"/>
      <c r="P128" s="236"/>
      <c r="Q128" s="236"/>
      <c r="R128" s="153"/>
      <c r="T128" s="154"/>
      <c r="U128" s="151"/>
      <c r="V128" s="151"/>
      <c r="W128" s="155">
        <f>W129+W131+W133+W138+W144</f>
        <v>0</v>
      </c>
      <c r="X128" s="151"/>
      <c r="Y128" s="155">
        <f>Y129+Y131+Y133+Y138+Y144</f>
        <v>200.57156588</v>
      </c>
      <c r="Z128" s="151"/>
      <c r="AA128" s="156">
        <f>AA129+AA131+AA133+AA138+AA144</f>
        <v>170.174345</v>
      </c>
      <c r="AR128" s="157" t="s">
        <v>23</v>
      </c>
      <c r="AT128" s="158" t="s">
        <v>77</v>
      </c>
      <c r="AU128" s="158" t="s">
        <v>78</v>
      </c>
      <c r="AY128" s="157" t="s">
        <v>170</v>
      </c>
      <c r="BK128" s="159">
        <f>BK129+BK131+BK133+BK138+BK144</f>
        <v>0</v>
      </c>
    </row>
    <row r="129" spans="2:63" s="9" customFormat="1" ht="19.9" customHeight="1">
      <c r="B129" s="150"/>
      <c r="C129" s="151"/>
      <c r="D129" s="160" t="s">
        <v>441</v>
      </c>
      <c r="E129" s="160"/>
      <c r="F129" s="160"/>
      <c r="G129" s="160"/>
      <c r="H129" s="160"/>
      <c r="I129" s="160"/>
      <c r="J129" s="160"/>
      <c r="K129" s="160"/>
      <c r="L129" s="160"/>
      <c r="M129" s="160"/>
      <c r="N129" s="249">
        <f>BK129</f>
        <v>0</v>
      </c>
      <c r="O129" s="250"/>
      <c r="P129" s="250"/>
      <c r="Q129" s="250"/>
      <c r="R129" s="153"/>
      <c r="T129" s="154"/>
      <c r="U129" s="151"/>
      <c r="V129" s="151"/>
      <c r="W129" s="155">
        <f>W130</f>
        <v>0</v>
      </c>
      <c r="X129" s="151"/>
      <c r="Y129" s="155">
        <f>Y130</f>
        <v>0</v>
      </c>
      <c r="Z129" s="151"/>
      <c r="AA129" s="156">
        <f>AA130</f>
        <v>50.214345</v>
      </c>
      <c r="AR129" s="157" t="s">
        <v>23</v>
      </c>
      <c r="AT129" s="158" t="s">
        <v>77</v>
      </c>
      <c r="AU129" s="158" t="s">
        <v>23</v>
      </c>
      <c r="AY129" s="157" t="s">
        <v>170</v>
      </c>
      <c r="BK129" s="159">
        <f>BK130</f>
        <v>0</v>
      </c>
    </row>
    <row r="130" spans="2:65" s="1" customFormat="1" ht="57" customHeight="1">
      <c r="B130" s="30"/>
      <c r="C130" s="161" t="s">
        <v>23</v>
      </c>
      <c r="D130" s="161" t="s">
        <v>171</v>
      </c>
      <c r="E130" s="162" t="s">
        <v>445</v>
      </c>
      <c r="F130" s="245" t="s">
        <v>446</v>
      </c>
      <c r="G130" s="246"/>
      <c r="H130" s="246"/>
      <c r="I130" s="246"/>
      <c r="J130" s="163" t="s">
        <v>174</v>
      </c>
      <c r="K130" s="164">
        <v>196.919</v>
      </c>
      <c r="L130" s="247">
        <v>0</v>
      </c>
      <c r="M130" s="246"/>
      <c r="N130" s="248">
        <f>ROUND(L130*K130,2)</f>
        <v>0</v>
      </c>
      <c r="O130" s="246"/>
      <c r="P130" s="246"/>
      <c r="Q130" s="246"/>
      <c r="R130" s="32"/>
      <c r="T130" s="165" t="s">
        <v>21</v>
      </c>
      <c r="U130" s="39" t="s">
        <v>43</v>
      </c>
      <c r="V130" s="31"/>
      <c r="W130" s="166">
        <f>V130*K130</f>
        <v>0</v>
      </c>
      <c r="X130" s="166">
        <v>0</v>
      </c>
      <c r="Y130" s="166">
        <f>X130*K130</f>
        <v>0</v>
      </c>
      <c r="Z130" s="166">
        <v>0.255</v>
      </c>
      <c r="AA130" s="167">
        <f>Z130*K130</f>
        <v>50.214345</v>
      </c>
      <c r="AR130" s="13" t="s">
        <v>175</v>
      </c>
      <c r="AT130" s="13" t="s">
        <v>171</v>
      </c>
      <c r="AU130" s="13" t="s">
        <v>129</v>
      </c>
      <c r="AY130" s="13" t="s">
        <v>170</v>
      </c>
      <c r="BE130" s="105">
        <f>IF(U130="základní",N130,0)</f>
        <v>0</v>
      </c>
      <c r="BF130" s="105">
        <f>IF(U130="snížená",N130,0)</f>
        <v>0</v>
      </c>
      <c r="BG130" s="105">
        <f>IF(U130="zákl. přenesená",N130,0)</f>
        <v>0</v>
      </c>
      <c r="BH130" s="105">
        <f>IF(U130="sníž. přenesená",N130,0)</f>
        <v>0</v>
      </c>
      <c r="BI130" s="105">
        <f>IF(U130="nulová",N130,0)</f>
        <v>0</v>
      </c>
      <c r="BJ130" s="13" t="s">
        <v>23</v>
      </c>
      <c r="BK130" s="105">
        <f>ROUND(L130*K130,2)</f>
        <v>0</v>
      </c>
      <c r="BL130" s="13" t="s">
        <v>175</v>
      </c>
      <c r="BM130" s="13" t="s">
        <v>447</v>
      </c>
    </row>
    <row r="131" spans="2:63" s="9" customFormat="1" ht="29.85" customHeight="1">
      <c r="B131" s="150"/>
      <c r="C131" s="151"/>
      <c r="D131" s="160" t="s">
        <v>286</v>
      </c>
      <c r="E131" s="160"/>
      <c r="F131" s="160"/>
      <c r="G131" s="160"/>
      <c r="H131" s="160"/>
      <c r="I131" s="160"/>
      <c r="J131" s="160"/>
      <c r="K131" s="160"/>
      <c r="L131" s="160"/>
      <c r="M131" s="160"/>
      <c r="N131" s="258">
        <f>BK131</f>
        <v>0</v>
      </c>
      <c r="O131" s="259"/>
      <c r="P131" s="259"/>
      <c r="Q131" s="259"/>
      <c r="R131" s="153"/>
      <c r="T131" s="154"/>
      <c r="U131" s="151"/>
      <c r="V131" s="151"/>
      <c r="W131" s="155">
        <f>W132</f>
        <v>0</v>
      </c>
      <c r="X131" s="151"/>
      <c r="Y131" s="155">
        <f>Y132</f>
        <v>41.84922588</v>
      </c>
      <c r="Z131" s="151"/>
      <c r="AA131" s="156">
        <f>AA132</f>
        <v>0</v>
      </c>
      <c r="AR131" s="157" t="s">
        <v>23</v>
      </c>
      <c r="AT131" s="158" t="s">
        <v>77</v>
      </c>
      <c r="AU131" s="158" t="s">
        <v>23</v>
      </c>
      <c r="AY131" s="157" t="s">
        <v>170</v>
      </c>
      <c r="BK131" s="159">
        <f>BK132</f>
        <v>0</v>
      </c>
    </row>
    <row r="132" spans="2:65" s="1" customFormat="1" ht="31.5" customHeight="1">
      <c r="B132" s="30"/>
      <c r="C132" s="161" t="s">
        <v>129</v>
      </c>
      <c r="D132" s="161" t="s">
        <v>171</v>
      </c>
      <c r="E132" s="162" t="s">
        <v>294</v>
      </c>
      <c r="F132" s="245" t="s">
        <v>448</v>
      </c>
      <c r="G132" s="246"/>
      <c r="H132" s="246"/>
      <c r="I132" s="246"/>
      <c r="J132" s="163" t="s">
        <v>174</v>
      </c>
      <c r="K132" s="164">
        <v>196.919</v>
      </c>
      <c r="L132" s="247">
        <v>0</v>
      </c>
      <c r="M132" s="246"/>
      <c r="N132" s="248">
        <f>ROUND(L132*K132,2)</f>
        <v>0</v>
      </c>
      <c r="O132" s="246"/>
      <c r="P132" s="246"/>
      <c r="Q132" s="246"/>
      <c r="R132" s="32"/>
      <c r="T132" s="165" t="s">
        <v>21</v>
      </c>
      <c r="U132" s="39" t="s">
        <v>43</v>
      </c>
      <c r="V132" s="31"/>
      <c r="W132" s="166">
        <f>V132*K132</f>
        <v>0</v>
      </c>
      <c r="X132" s="166">
        <v>0.21252</v>
      </c>
      <c r="Y132" s="166">
        <f>X132*K132</f>
        <v>41.84922588</v>
      </c>
      <c r="Z132" s="166">
        <v>0</v>
      </c>
      <c r="AA132" s="167">
        <f>Z132*K132</f>
        <v>0</v>
      </c>
      <c r="AR132" s="13" t="s">
        <v>175</v>
      </c>
      <c r="AT132" s="13" t="s">
        <v>171</v>
      </c>
      <c r="AU132" s="13" t="s">
        <v>129</v>
      </c>
      <c r="AY132" s="13" t="s">
        <v>170</v>
      </c>
      <c r="BE132" s="105">
        <f>IF(U132="základní",N132,0)</f>
        <v>0</v>
      </c>
      <c r="BF132" s="105">
        <f>IF(U132="snížená",N132,0)</f>
        <v>0</v>
      </c>
      <c r="BG132" s="105">
        <f>IF(U132="zákl. přenesená",N132,0)</f>
        <v>0</v>
      </c>
      <c r="BH132" s="105">
        <f>IF(U132="sníž. přenesená",N132,0)</f>
        <v>0</v>
      </c>
      <c r="BI132" s="105">
        <f>IF(U132="nulová",N132,0)</f>
        <v>0</v>
      </c>
      <c r="BJ132" s="13" t="s">
        <v>23</v>
      </c>
      <c r="BK132" s="105">
        <f>ROUND(L132*K132,2)</f>
        <v>0</v>
      </c>
      <c r="BL132" s="13" t="s">
        <v>175</v>
      </c>
      <c r="BM132" s="13" t="s">
        <v>449</v>
      </c>
    </row>
    <row r="133" spans="2:63" s="9" customFormat="1" ht="29.85" customHeight="1">
      <c r="B133" s="150"/>
      <c r="C133" s="151"/>
      <c r="D133" s="160" t="s">
        <v>141</v>
      </c>
      <c r="E133" s="160"/>
      <c r="F133" s="160"/>
      <c r="G133" s="160"/>
      <c r="H133" s="160"/>
      <c r="I133" s="160"/>
      <c r="J133" s="160"/>
      <c r="K133" s="160"/>
      <c r="L133" s="160"/>
      <c r="M133" s="160"/>
      <c r="N133" s="258">
        <f>BK133</f>
        <v>0</v>
      </c>
      <c r="O133" s="259"/>
      <c r="P133" s="259"/>
      <c r="Q133" s="259"/>
      <c r="R133" s="153"/>
      <c r="T133" s="154"/>
      <c r="U133" s="151"/>
      <c r="V133" s="151"/>
      <c r="W133" s="155">
        <f>SUM(W134:W137)</f>
        <v>0</v>
      </c>
      <c r="X133" s="151"/>
      <c r="Y133" s="155">
        <f>SUM(Y134:Y137)</f>
        <v>158.72234</v>
      </c>
      <c r="Z133" s="151"/>
      <c r="AA133" s="156">
        <f>SUM(AA134:AA137)</f>
        <v>119.96</v>
      </c>
      <c r="AR133" s="157" t="s">
        <v>23</v>
      </c>
      <c r="AT133" s="158" t="s">
        <v>77</v>
      </c>
      <c r="AU133" s="158" t="s">
        <v>23</v>
      </c>
      <c r="AY133" s="157" t="s">
        <v>170</v>
      </c>
      <c r="BK133" s="159">
        <f>SUM(BK134:BK137)</f>
        <v>0</v>
      </c>
    </row>
    <row r="134" spans="2:65" s="1" customFormat="1" ht="31.5" customHeight="1">
      <c r="B134" s="30"/>
      <c r="C134" s="161" t="s">
        <v>180</v>
      </c>
      <c r="D134" s="161" t="s">
        <v>171</v>
      </c>
      <c r="E134" s="162" t="s">
        <v>450</v>
      </c>
      <c r="F134" s="245" t="s">
        <v>451</v>
      </c>
      <c r="G134" s="246"/>
      <c r="H134" s="246"/>
      <c r="I134" s="246"/>
      <c r="J134" s="163" t="s">
        <v>211</v>
      </c>
      <c r="K134" s="164">
        <v>1</v>
      </c>
      <c r="L134" s="247">
        <v>0</v>
      </c>
      <c r="M134" s="246"/>
      <c r="N134" s="248">
        <f>ROUND(L134*K134,2)</f>
        <v>0</v>
      </c>
      <c r="O134" s="246"/>
      <c r="P134" s="246"/>
      <c r="Q134" s="246"/>
      <c r="R134" s="32"/>
      <c r="T134" s="165" t="s">
        <v>21</v>
      </c>
      <c r="U134" s="39" t="s">
        <v>43</v>
      </c>
      <c r="V134" s="31"/>
      <c r="W134" s="166">
        <f>V134*K134</f>
        <v>0</v>
      </c>
      <c r="X134" s="166">
        <v>2.25634</v>
      </c>
      <c r="Y134" s="166">
        <f>X134*K134</f>
        <v>2.25634</v>
      </c>
      <c r="Z134" s="166">
        <v>0</v>
      </c>
      <c r="AA134" s="167">
        <f>Z134*K134</f>
        <v>0</v>
      </c>
      <c r="AR134" s="13" t="s">
        <v>175</v>
      </c>
      <c r="AT134" s="13" t="s">
        <v>171</v>
      </c>
      <c r="AU134" s="13" t="s">
        <v>129</v>
      </c>
      <c r="AY134" s="13" t="s">
        <v>170</v>
      </c>
      <c r="BE134" s="105">
        <f>IF(U134="základní",N134,0)</f>
        <v>0</v>
      </c>
      <c r="BF134" s="105">
        <f>IF(U134="snížená",N134,0)</f>
        <v>0</v>
      </c>
      <c r="BG134" s="105">
        <f>IF(U134="zákl. přenesená",N134,0)</f>
        <v>0</v>
      </c>
      <c r="BH134" s="105">
        <f>IF(U134="sníž. přenesená",N134,0)</f>
        <v>0</v>
      </c>
      <c r="BI134" s="105">
        <f>IF(U134="nulová",N134,0)</f>
        <v>0</v>
      </c>
      <c r="BJ134" s="13" t="s">
        <v>23</v>
      </c>
      <c r="BK134" s="105">
        <f>ROUND(L134*K134,2)</f>
        <v>0</v>
      </c>
      <c r="BL134" s="13" t="s">
        <v>175</v>
      </c>
      <c r="BM134" s="13" t="s">
        <v>452</v>
      </c>
    </row>
    <row r="135" spans="2:65" s="1" customFormat="1" ht="44.25" customHeight="1">
      <c r="B135" s="30"/>
      <c r="C135" s="161" t="s">
        <v>175</v>
      </c>
      <c r="D135" s="161" t="s">
        <v>171</v>
      </c>
      <c r="E135" s="162" t="s">
        <v>453</v>
      </c>
      <c r="F135" s="245" t="s">
        <v>454</v>
      </c>
      <c r="G135" s="246"/>
      <c r="H135" s="246"/>
      <c r="I135" s="246"/>
      <c r="J135" s="163" t="s">
        <v>211</v>
      </c>
      <c r="K135" s="164">
        <v>1</v>
      </c>
      <c r="L135" s="247">
        <v>0</v>
      </c>
      <c r="M135" s="246"/>
      <c r="N135" s="248">
        <f>ROUND(L135*K135,2)</f>
        <v>0</v>
      </c>
      <c r="O135" s="246"/>
      <c r="P135" s="246"/>
      <c r="Q135" s="246"/>
      <c r="R135" s="32"/>
      <c r="T135" s="165" t="s">
        <v>21</v>
      </c>
      <c r="U135" s="39" t="s">
        <v>43</v>
      </c>
      <c r="V135" s="31"/>
      <c r="W135" s="166">
        <f>V135*K135</f>
        <v>0</v>
      </c>
      <c r="X135" s="166">
        <v>139.96</v>
      </c>
      <c r="Y135" s="166">
        <f>X135*K135</f>
        <v>139.96</v>
      </c>
      <c r="Z135" s="166">
        <v>119.96</v>
      </c>
      <c r="AA135" s="167">
        <f>Z135*K135</f>
        <v>119.96</v>
      </c>
      <c r="AR135" s="13" t="s">
        <v>175</v>
      </c>
      <c r="AT135" s="13" t="s">
        <v>171</v>
      </c>
      <c r="AU135" s="13" t="s">
        <v>129</v>
      </c>
      <c r="AY135" s="13" t="s">
        <v>170</v>
      </c>
      <c r="BE135" s="105">
        <f>IF(U135="základní",N135,0)</f>
        <v>0</v>
      </c>
      <c r="BF135" s="105">
        <f>IF(U135="snížená",N135,0)</f>
        <v>0</v>
      </c>
      <c r="BG135" s="105">
        <f>IF(U135="zákl. přenesená",N135,0)</f>
        <v>0</v>
      </c>
      <c r="BH135" s="105">
        <f>IF(U135="sníž. přenesená",N135,0)</f>
        <v>0</v>
      </c>
      <c r="BI135" s="105">
        <f>IF(U135="nulová",N135,0)</f>
        <v>0</v>
      </c>
      <c r="BJ135" s="13" t="s">
        <v>23</v>
      </c>
      <c r="BK135" s="105">
        <f>ROUND(L135*K135,2)</f>
        <v>0</v>
      </c>
      <c r="BL135" s="13" t="s">
        <v>175</v>
      </c>
      <c r="BM135" s="13" t="s">
        <v>455</v>
      </c>
    </row>
    <row r="136" spans="2:65" s="1" customFormat="1" ht="31.5" customHeight="1">
      <c r="B136" s="30"/>
      <c r="C136" s="161" t="s">
        <v>187</v>
      </c>
      <c r="D136" s="161" t="s">
        <v>171</v>
      </c>
      <c r="E136" s="162" t="s">
        <v>456</v>
      </c>
      <c r="F136" s="245" t="s">
        <v>457</v>
      </c>
      <c r="G136" s="246"/>
      <c r="H136" s="246"/>
      <c r="I136" s="246"/>
      <c r="J136" s="163" t="s">
        <v>211</v>
      </c>
      <c r="K136" s="164">
        <v>1</v>
      </c>
      <c r="L136" s="247">
        <v>0</v>
      </c>
      <c r="M136" s="246"/>
      <c r="N136" s="248">
        <f>ROUND(L136*K136,2)</f>
        <v>0</v>
      </c>
      <c r="O136" s="246"/>
      <c r="P136" s="246"/>
      <c r="Q136" s="246"/>
      <c r="R136" s="32"/>
      <c r="T136" s="165" t="s">
        <v>21</v>
      </c>
      <c r="U136" s="39" t="s">
        <v>43</v>
      </c>
      <c r="V136" s="31"/>
      <c r="W136" s="166">
        <f>V136*K136</f>
        <v>0</v>
      </c>
      <c r="X136" s="166">
        <v>10.925</v>
      </c>
      <c r="Y136" s="166">
        <f>X136*K136</f>
        <v>10.925</v>
      </c>
      <c r="Z136" s="166">
        <v>0</v>
      </c>
      <c r="AA136" s="167">
        <f>Z136*K136</f>
        <v>0</v>
      </c>
      <c r="AR136" s="13" t="s">
        <v>232</v>
      </c>
      <c r="AT136" s="13" t="s">
        <v>171</v>
      </c>
      <c r="AU136" s="13" t="s">
        <v>129</v>
      </c>
      <c r="AY136" s="13" t="s">
        <v>170</v>
      </c>
      <c r="BE136" s="105">
        <f>IF(U136="základní",N136,0)</f>
        <v>0</v>
      </c>
      <c r="BF136" s="105">
        <f>IF(U136="snížená",N136,0)</f>
        <v>0</v>
      </c>
      <c r="BG136" s="105">
        <f>IF(U136="zákl. přenesená",N136,0)</f>
        <v>0</v>
      </c>
      <c r="BH136" s="105">
        <f>IF(U136="sníž. přenesená",N136,0)</f>
        <v>0</v>
      </c>
      <c r="BI136" s="105">
        <f>IF(U136="nulová",N136,0)</f>
        <v>0</v>
      </c>
      <c r="BJ136" s="13" t="s">
        <v>23</v>
      </c>
      <c r="BK136" s="105">
        <f>ROUND(L136*K136,2)</f>
        <v>0</v>
      </c>
      <c r="BL136" s="13" t="s">
        <v>232</v>
      </c>
      <c r="BM136" s="13" t="s">
        <v>458</v>
      </c>
    </row>
    <row r="137" spans="2:65" s="1" customFormat="1" ht="31.5" customHeight="1">
      <c r="B137" s="30"/>
      <c r="C137" s="161" t="s">
        <v>191</v>
      </c>
      <c r="D137" s="161" t="s">
        <v>171</v>
      </c>
      <c r="E137" s="162" t="s">
        <v>459</v>
      </c>
      <c r="F137" s="245" t="s">
        <v>460</v>
      </c>
      <c r="G137" s="246"/>
      <c r="H137" s="246"/>
      <c r="I137" s="246"/>
      <c r="J137" s="163" t="s">
        <v>211</v>
      </c>
      <c r="K137" s="164">
        <v>1</v>
      </c>
      <c r="L137" s="247">
        <v>0</v>
      </c>
      <c r="M137" s="246"/>
      <c r="N137" s="248">
        <f>ROUND(L137*K137,2)</f>
        <v>0</v>
      </c>
      <c r="O137" s="246"/>
      <c r="P137" s="246"/>
      <c r="Q137" s="246"/>
      <c r="R137" s="32"/>
      <c r="T137" s="165" t="s">
        <v>21</v>
      </c>
      <c r="U137" s="39" t="s">
        <v>43</v>
      </c>
      <c r="V137" s="31"/>
      <c r="W137" s="166">
        <f>V137*K137</f>
        <v>0</v>
      </c>
      <c r="X137" s="166">
        <v>5.581</v>
      </c>
      <c r="Y137" s="166">
        <f>X137*K137</f>
        <v>5.581</v>
      </c>
      <c r="Z137" s="166">
        <v>0</v>
      </c>
      <c r="AA137" s="167">
        <f>Z137*K137</f>
        <v>0</v>
      </c>
      <c r="AR137" s="13" t="s">
        <v>232</v>
      </c>
      <c r="AT137" s="13" t="s">
        <v>171</v>
      </c>
      <c r="AU137" s="13" t="s">
        <v>129</v>
      </c>
      <c r="AY137" s="13" t="s">
        <v>170</v>
      </c>
      <c r="BE137" s="105">
        <f>IF(U137="základní",N137,0)</f>
        <v>0</v>
      </c>
      <c r="BF137" s="105">
        <f>IF(U137="snížená",N137,0)</f>
        <v>0</v>
      </c>
      <c r="BG137" s="105">
        <f>IF(U137="zákl. přenesená",N137,0)</f>
        <v>0</v>
      </c>
      <c r="BH137" s="105">
        <f>IF(U137="sníž. přenesená",N137,0)</f>
        <v>0</v>
      </c>
      <c r="BI137" s="105">
        <f>IF(U137="nulová",N137,0)</f>
        <v>0</v>
      </c>
      <c r="BJ137" s="13" t="s">
        <v>23</v>
      </c>
      <c r="BK137" s="105">
        <f>ROUND(L137*K137,2)</f>
        <v>0</v>
      </c>
      <c r="BL137" s="13" t="s">
        <v>232</v>
      </c>
      <c r="BM137" s="13" t="s">
        <v>461</v>
      </c>
    </row>
    <row r="138" spans="2:63" s="9" customFormat="1" ht="29.85" customHeight="1">
      <c r="B138" s="150"/>
      <c r="C138" s="151"/>
      <c r="D138" s="160" t="s">
        <v>142</v>
      </c>
      <c r="E138" s="160"/>
      <c r="F138" s="160"/>
      <c r="G138" s="160"/>
      <c r="H138" s="160"/>
      <c r="I138" s="160"/>
      <c r="J138" s="160"/>
      <c r="K138" s="160"/>
      <c r="L138" s="160"/>
      <c r="M138" s="160"/>
      <c r="N138" s="266">
        <f>BK138</f>
        <v>0</v>
      </c>
      <c r="O138" s="267"/>
      <c r="P138" s="267"/>
      <c r="Q138" s="267"/>
      <c r="R138" s="153"/>
      <c r="T138" s="154"/>
      <c r="U138" s="151"/>
      <c r="V138" s="151"/>
      <c r="W138" s="155">
        <f>W139</f>
        <v>0</v>
      </c>
      <c r="X138" s="151"/>
      <c r="Y138" s="155">
        <f>Y139</f>
        <v>0</v>
      </c>
      <c r="Z138" s="151"/>
      <c r="AA138" s="156">
        <f>AA139</f>
        <v>0</v>
      </c>
      <c r="AR138" s="157" t="s">
        <v>23</v>
      </c>
      <c r="AT138" s="158" t="s">
        <v>77</v>
      </c>
      <c r="AU138" s="158" t="s">
        <v>23</v>
      </c>
      <c r="AY138" s="157" t="s">
        <v>170</v>
      </c>
      <c r="BK138" s="159">
        <f>BK139</f>
        <v>0</v>
      </c>
    </row>
    <row r="139" spans="2:63" s="9" customFormat="1" ht="14.85" customHeight="1">
      <c r="B139" s="150"/>
      <c r="C139" s="151"/>
      <c r="D139" s="160" t="s">
        <v>442</v>
      </c>
      <c r="E139" s="160"/>
      <c r="F139" s="160"/>
      <c r="G139" s="160"/>
      <c r="H139" s="160"/>
      <c r="I139" s="160"/>
      <c r="J139" s="160"/>
      <c r="K139" s="160"/>
      <c r="L139" s="160"/>
      <c r="M139" s="160"/>
      <c r="N139" s="249">
        <f>BK139</f>
        <v>0</v>
      </c>
      <c r="O139" s="250"/>
      <c r="P139" s="250"/>
      <c r="Q139" s="250"/>
      <c r="R139" s="153"/>
      <c r="T139" s="154"/>
      <c r="U139" s="151"/>
      <c r="V139" s="151"/>
      <c r="W139" s="155">
        <f>SUM(W140:W143)</f>
        <v>0</v>
      </c>
      <c r="X139" s="151"/>
      <c r="Y139" s="155">
        <f>SUM(Y140:Y143)</f>
        <v>0</v>
      </c>
      <c r="Z139" s="151"/>
      <c r="AA139" s="156">
        <f>SUM(AA140:AA143)</f>
        <v>0</v>
      </c>
      <c r="AR139" s="157" t="s">
        <v>23</v>
      </c>
      <c r="AT139" s="158" t="s">
        <v>77</v>
      </c>
      <c r="AU139" s="158" t="s">
        <v>129</v>
      </c>
      <c r="AY139" s="157" t="s">
        <v>170</v>
      </c>
      <c r="BK139" s="159">
        <f>SUM(BK140:BK143)</f>
        <v>0</v>
      </c>
    </row>
    <row r="140" spans="2:65" s="1" customFormat="1" ht="22.5" customHeight="1">
      <c r="B140" s="30"/>
      <c r="C140" s="161" t="s">
        <v>195</v>
      </c>
      <c r="D140" s="161" t="s">
        <v>171</v>
      </c>
      <c r="E140" s="162" t="s">
        <v>462</v>
      </c>
      <c r="F140" s="245" t="s">
        <v>463</v>
      </c>
      <c r="G140" s="246"/>
      <c r="H140" s="246"/>
      <c r="I140" s="246"/>
      <c r="J140" s="163" t="s">
        <v>203</v>
      </c>
      <c r="K140" s="164">
        <v>170.174</v>
      </c>
      <c r="L140" s="247">
        <v>0</v>
      </c>
      <c r="M140" s="246"/>
      <c r="N140" s="248">
        <f>ROUND(L140*K140,2)</f>
        <v>0</v>
      </c>
      <c r="O140" s="246"/>
      <c r="P140" s="246"/>
      <c r="Q140" s="246"/>
      <c r="R140" s="32"/>
      <c r="T140" s="165" t="s">
        <v>21</v>
      </c>
      <c r="U140" s="39" t="s">
        <v>43</v>
      </c>
      <c r="V140" s="31"/>
      <c r="W140" s="166">
        <f>V140*K140</f>
        <v>0</v>
      </c>
      <c r="X140" s="166">
        <v>0</v>
      </c>
      <c r="Y140" s="166">
        <f>X140*K140</f>
        <v>0</v>
      </c>
      <c r="Z140" s="166">
        <v>0</v>
      </c>
      <c r="AA140" s="167">
        <f>Z140*K140</f>
        <v>0</v>
      </c>
      <c r="AR140" s="13" t="s">
        <v>175</v>
      </c>
      <c r="AT140" s="13" t="s">
        <v>171</v>
      </c>
      <c r="AU140" s="13" t="s">
        <v>180</v>
      </c>
      <c r="AY140" s="13" t="s">
        <v>170</v>
      </c>
      <c r="BE140" s="105">
        <f>IF(U140="základní",N140,0)</f>
        <v>0</v>
      </c>
      <c r="BF140" s="105">
        <f>IF(U140="snížená",N140,0)</f>
        <v>0</v>
      </c>
      <c r="BG140" s="105">
        <f>IF(U140="zákl. přenesená",N140,0)</f>
        <v>0</v>
      </c>
      <c r="BH140" s="105">
        <f>IF(U140="sníž. přenesená",N140,0)</f>
        <v>0</v>
      </c>
      <c r="BI140" s="105">
        <f>IF(U140="nulová",N140,0)</f>
        <v>0</v>
      </c>
      <c r="BJ140" s="13" t="s">
        <v>23</v>
      </c>
      <c r="BK140" s="105">
        <f>ROUND(L140*K140,2)</f>
        <v>0</v>
      </c>
      <c r="BL140" s="13" t="s">
        <v>175</v>
      </c>
      <c r="BM140" s="13" t="s">
        <v>464</v>
      </c>
    </row>
    <row r="141" spans="2:65" s="1" customFormat="1" ht="31.5" customHeight="1">
      <c r="B141" s="30"/>
      <c r="C141" s="161" t="s">
        <v>200</v>
      </c>
      <c r="D141" s="161" t="s">
        <v>171</v>
      </c>
      <c r="E141" s="162" t="s">
        <v>465</v>
      </c>
      <c r="F141" s="245" t="s">
        <v>466</v>
      </c>
      <c r="G141" s="246"/>
      <c r="H141" s="246"/>
      <c r="I141" s="246"/>
      <c r="J141" s="163" t="s">
        <v>203</v>
      </c>
      <c r="K141" s="164">
        <v>170.174</v>
      </c>
      <c r="L141" s="247">
        <v>0</v>
      </c>
      <c r="M141" s="246"/>
      <c r="N141" s="248">
        <f>ROUND(L141*K141,2)</f>
        <v>0</v>
      </c>
      <c r="O141" s="246"/>
      <c r="P141" s="246"/>
      <c r="Q141" s="246"/>
      <c r="R141" s="32"/>
      <c r="T141" s="165" t="s">
        <v>21</v>
      </c>
      <c r="U141" s="39" t="s">
        <v>43</v>
      </c>
      <c r="V141" s="31"/>
      <c r="W141" s="166">
        <f>V141*K141</f>
        <v>0</v>
      </c>
      <c r="X141" s="166">
        <v>0</v>
      </c>
      <c r="Y141" s="166">
        <f>X141*K141</f>
        <v>0</v>
      </c>
      <c r="Z141" s="166">
        <v>0</v>
      </c>
      <c r="AA141" s="167">
        <f>Z141*K141</f>
        <v>0</v>
      </c>
      <c r="AR141" s="13" t="s">
        <v>175</v>
      </c>
      <c r="AT141" s="13" t="s">
        <v>171</v>
      </c>
      <c r="AU141" s="13" t="s">
        <v>180</v>
      </c>
      <c r="AY141" s="13" t="s">
        <v>170</v>
      </c>
      <c r="BE141" s="105">
        <f>IF(U141="základní",N141,0)</f>
        <v>0</v>
      </c>
      <c r="BF141" s="105">
        <f>IF(U141="snížená",N141,0)</f>
        <v>0</v>
      </c>
      <c r="BG141" s="105">
        <f>IF(U141="zákl. přenesená",N141,0)</f>
        <v>0</v>
      </c>
      <c r="BH141" s="105">
        <f>IF(U141="sníž. přenesená",N141,0)</f>
        <v>0</v>
      </c>
      <c r="BI141" s="105">
        <f>IF(U141="nulová",N141,0)</f>
        <v>0</v>
      </c>
      <c r="BJ141" s="13" t="s">
        <v>23</v>
      </c>
      <c r="BK141" s="105">
        <f>ROUND(L141*K141,2)</f>
        <v>0</v>
      </c>
      <c r="BL141" s="13" t="s">
        <v>175</v>
      </c>
      <c r="BM141" s="13" t="s">
        <v>467</v>
      </c>
    </row>
    <row r="142" spans="2:65" s="1" customFormat="1" ht="31.5" customHeight="1">
      <c r="B142" s="30"/>
      <c r="C142" s="161" t="s">
        <v>205</v>
      </c>
      <c r="D142" s="161" t="s">
        <v>171</v>
      </c>
      <c r="E142" s="162" t="s">
        <v>468</v>
      </c>
      <c r="F142" s="245" t="s">
        <v>469</v>
      </c>
      <c r="G142" s="246"/>
      <c r="H142" s="246"/>
      <c r="I142" s="246"/>
      <c r="J142" s="163" t="s">
        <v>203</v>
      </c>
      <c r="K142" s="164">
        <v>2042.088</v>
      </c>
      <c r="L142" s="247">
        <v>0</v>
      </c>
      <c r="M142" s="246"/>
      <c r="N142" s="248">
        <f>ROUND(L142*K142,2)</f>
        <v>0</v>
      </c>
      <c r="O142" s="246"/>
      <c r="P142" s="246"/>
      <c r="Q142" s="246"/>
      <c r="R142" s="32"/>
      <c r="T142" s="165" t="s">
        <v>21</v>
      </c>
      <c r="U142" s="39" t="s">
        <v>43</v>
      </c>
      <c r="V142" s="31"/>
      <c r="W142" s="166">
        <f>V142*K142</f>
        <v>0</v>
      </c>
      <c r="X142" s="166">
        <v>0</v>
      </c>
      <c r="Y142" s="166">
        <f>X142*K142</f>
        <v>0</v>
      </c>
      <c r="Z142" s="166">
        <v>0</v>
      </c>
      <c r="AA142" s="167">
        <f>Z142*K142</f>
        <v>0</v>
      </c>
      <c r="AR142" s="13" t="s">
        <v>175</v>
      </c>
      <c r="AT142" s="13" t="s">
        <v>171</v>
      </c>
      <c r="AU142" s="13" t="s">
        <v>180</v>
      </c>
      <c r="AY142" s="13" t="s">
        <v>170</v>
      </c>
      <c r="BE142" s="105">
        <f>IF(U142="základní",N142,0)</f>
        <v>0</v>
      </c>
      <c r="BF142" s="105">
        <f>IF(U142="snížená",N142,0)</f>
        <v>0</v>
      </c>
      <c r="BG142" s="105">
        <f>IF(U142="zákl. přenesená",N142,0)</f>
        <v>0</v>
      </c>
      <c r="BH142" s="105">
        <f>IF(U142="sníž. přenesená",N142,0)</f>
        <v>0</v>
      </c>
      <c r="BI142" s="105">
        <f>IF(U142="nulová",N142,0)</f>
        <v>0</v>
      </c>
      <c r="BJ142" s="13" t="s">
        <v>23</v>
      </c>
      <c r="BK142" s="105">
        <f>ROUND(L142*K142,2)</f>
        <v>0</v>
      </c>
      <c r="BL142" s="13" t="s">
        <v>175</v>
      </c>
      <c r="BM142" s="13" t="s">
        <v>470</v>
      </c>
    </row>
    <row r="143" spans="2:65" s="1" customFormat="1" ht="31.5" customHeight="1">
      <c r="B143" s="30"/>
      <c r="C143" s="161" t="s">
        <v>28</v>
      </c>
      <c r="D143" s="161" t="s">
        <v>171</v>
      </c>
      <c r="E143" s="162" t="s">
        <v>471</v>
      </c>
      <c r="F143" s="245" t="s">
        <v>472</v>
      </c>
      <c r="G143" s="246"/>
      <c r="H143" s="246"/>
      <c r="I143" s="246"/>
      <c r="J143" s="163" t="s">
        <v>203</v>
      </c>
      <c r="K143" s="164">
        <v>170.174</v>
      </c>
      <c r="L143" s="247">
        <v>0</v>
      </c>
      <c r="M143" s="246"/>
      <c r="N143" s="248">
        <f>ROUND(L143*K143,2)</f>
        <v>0</v>
      </c>
      <c r="O143" s="246"/>
      <c r="P143" s="246"/>
      <c r="Q143" s="246"/>
      <c r="R143" s="32"/>
      <c r="T143" s="165" t="s">
        <v>21</v>
      </c>
      <c r="U143" s="39" t="s">
        <v>43</v>
      </c>
      <c r="V143" s="31"/>
      <c r="W143" s="166">
        <f>V143*K143</f>
        <v>0</v>
      </c>
      <c r="X143" s="166">
        <v>0</v>
      </c>
      <c r="Y143" s="166">
        <f>X143*K143</f>
        <v>0</v>
      </c>
      <c r="Z143" s="166">
        <v>0</v>
      </c>
      <c r="AA143" s="167">
        <f>Z143*K143</f>
        <v>0</v>
      </c>
      <c r="AR143" s="13" t="s">
        <v>175</v>
      </c>
      <c r="AT143" s="13" t="s">
        <v>171</v>
      </c>
      <c r="AU143" s="13" t="s">
        <v>180</v>
      </c>
      <c r="AY143" s="13" t="s">
        <v>170</v>
      </c>
      <c r="BE143" s="105">
        <f>IF(U143="základní",N143,0)</f>
        <v>0</v>
      </c>
      <c r="BF143" s="105">
        <f>IF(U143="snížená",N143,0)</f>
        <v>0</v>
      </c>
      <c r="BG143" s="105">
        <f>IF(U143="zákl. přenesená",N143,0)</f>
        <v>0</v>
      </c>
      <c r="BH143" s="105">
        <f>IF(U143="sníž. přenesená",N143,0)</f>
        <v>0</v>
      </c>
      <c r="BI143" s="105">
        <f>IF(U143="nulová",N143,0)</f>
        <v>0</v>
      </c>
      <c r="BJ143" s="13" t="s">
        <v>23</v>
      </c>
      <c r="BK143" s="105">
        <f>ROUND(L143*K143,2)</f>
        <v>0</v>
      </c>
      <c r="BL143" s="13" t="s">
        <v>175</v>
      </c>
      <c r="BM143" s="13" t="s">
        <v>473</v>
      </c>
    </row>
    <row r="144" spans="2:63" s="9" customFormat="1" ht="29.85" customHeight="1">
      <c r="B144" s="150"/>
      <c r="C144" s="151"/>
      <c r="D144" s="160" t="s">
        <v>143</v>
      </c>
      <c r="E144" s="160"/>
      <c r="F144" s="160"/>
      <c r="G144" s="160"/>
      <c r="H144" s="160"/>
      <c r="I144" s="160"/>
      <c r="J144" s="160"/>
      <c r="K144" s="160"/>
      <c r="L144" s="160"/>
      <c r="M144" s="160"/>
      <c r="N144" s="258">
        <f>BK144</f>
        <v>0</v>
      </c>
      <c r="O144" s="259"/>
      <c r="P144" s="259"/>
      <c r="Q144" s="259"/>
      <c r="R144" s="153"/>
      <c r="T144" s="154"/>
      <c r="U144" s="151"/>
      <c r="V144" s="151"/>
      <c r="W144" s="155">
        <f>W145</f>
        <v>0</v>
      </c>
      <c r="X144" s="151"/>
      <c r="Y144" s="155">
        <f>Y145</f>
        <v>0</v>
      </c>
      <c r="Z144" s="151"/>
      <c r="AA144" s="156">
        <f>AA145</f>
        <v>0</v>
      </c>
      <c r="AR144" s="157" t="s">
        <v>23</v>
      </c>
      <c r="AT144" s="158" t="s">
        <v>77</v>
      </c>
      <c r="AU144" s="158" t="s">
        <v>23</v>
      </c>
      <c r="AY144" s="157" t="s">
        <v>170</v>
      </c>
      <c r="BK144" s="159">
        <f>BK145</f>
        <v>0</v>
      </c>
    </row>
    <row r="145" spans="2:65" s="1" customFormat="1" ht="44.25" customHeight="1">
      <c r="B145" s="30"/>
      <c r="C145" s="161" t="s">
        <v>213</v>
      </c>
      <c r="D145" s="161" t="s">
        <v>171</v>
      </c>
      <c r="E145" s="162" t="s">
        <v>474</v>
      </c>
      <c r="F145" s="245" t="s">
        <v>475</v>
      </c>
      <c r="G145" s="246"/>
      <c r="H145" s="246"/>
      <c r="I145" s="246"/>
      <c r="J145" s="163" t="s">
        <v>203</v>
      </c>
      <c r="K145" s="164">
        <v>184.077</v>
      </c>
      <c r="L145" s="247">
        <v>0</v>
      </c>
      <c r="M145" s="246"/>
      <c r="N145" s="248">
        <f>ROUND(L145*K145,2)</f>
        <v>0</v>
      </c>
      <c r="O145" s="246"/>
      <c r="P145" s="246"/>
      <c r="Q145" s="246"/>
      <c r="R145" s="32"/>
      <c r="T145" s="165" t="s">
        <v>21</v>
      </c>
      <c r="U145" s="39" t="s">
        <v>43</v>
      </c>
      <c r="V145" s="31"/>
      <c r="W145" s="166">
        <f>V145*K145</f>
        <v>0</v>
      </c>
      <c r="X145" s="166">
        <v>0</v>
      </c>
      <c r="Y145" s="166">
        <f>X145*K145</f>
        <v>0</v>
      </c>
      <c r="Z145" s="166">
        <v>0</v>
      </c>
      <c r="AA145" s="167">
        <f>Z145*K145</f>
        <v>0</v>
      </c>
      <c r="AR145" s="13" t="s">
        <v>175</v>
      </c>
      <c r="AT145" s="13" t="s">
        <v>171</v>
      </c>
      <c r="AU145" s="13" t="s">
        <v>129</v>
      </c>
      <c r="AY145" s="13" t="s">
        <v>170</v>
      </c>
      <c r="BE145" s="105">
        <f>IF(U145="základní",N145,0)</f>
        <v>0</v>
      </c>
      <c r="BF145" s="105">
        <f>IF(U145="snížená",N145,0)</f>
        <v>0</v>
      </c>
      <c r="BG145" s="105">
        <f>IF(U145="zákl. přenesená",N145,0)</f>
        <v>0</v>
      </c>
      <c r="BH145" s="105">
        <f>IF(U145="sníž. přenesená",N145,0)</f>
        <v>0</v>
      </c>
      <c r="BI145" s="105">
        <f>IF(U145="nulová",N145,0)</f>
        <v>0</v>
      </c>
      <c r="BJ145" s="13" t="s">
        <v>23</v>
      </c>
      <c r="BK145" s="105">
        <f>ROUND(L145*K145,2)</f>
        <v>0</v>
      </c>
      <c r="BL145" s="13" t="s">
        <v>175</v>
      </c>
      <c r="BM145" s="13" t="s">
        <v>476</v>
      </c>
    </row>
    <row r="146" spans="2:63" s="9" customFormat="1" ht="37.35" customHeight="1">
      <c r="B146" s="150"/>
      <c r="C146" s="151"/>
      <c r="D146" s="152" t="s">
        <v>144</v>
      </c>
      <c r="E146" s="152"/>
      <c r="F146" s="152"/>
      <c r="G146" s="152"/>
      <c r="H146" s="152"/>
      <c r="I146" s="152"/>
      <c r="J146" s="152"/>
      <c r="K146" s="152"/>
      <c r="L146" s="152"/>
      <c r="M146" s="152"/>
      <c r="N146" s="260">
        <f>BK146</f>
        <v>0</v>
      </c>
      <c r="O146" s="261"/>
      <c r="P146" s="261"/>
      <c r="Q146" s="261"/>
      <c r="R146" s="153"/>
      <c r="T146" s="154"/>
      <c r="U146" s="151"/>
      <c r="V146" s="151"/>
      <c r="W146" s="155">
        <f>W147+W151+W154</f>
        <v>0</v>
      </c>
      <c r="X146" s="151"/>
      <c r="Y146" s="155">
        <f>Y147+Y151+Y154</f>
        <v>0.1337488</v>
      </c>
      <c r="Z146" s="151"/>
      <c r="AA146" s="156">
        <f>AA147+AA151+AA154</f>
        <v>0</v>
      </c>
      <c r="AR146" s="157" t="s">
        <v>129</v>
      </c>
      <c r="AT146" s="158" t="s">
        <v>77</v>
      </c>
      <c r="AU146" s="158" t="s">
        <v>78</v>
      </c>
      <c r="AY146" s="157" t="s">
        <v>170</v>
      </c>
      <c r="BK146" s="159">
        <f>BK147+BK151+BK154</f>
        <v>0</v>
      </c>
    </row>
    <row r="147" spans="2:63" s="9" customFormat="1" ht="19.9" customHeight="1">
      <c r="B147" s="150"/>
      <c r="C147" s="151"/>
      <c r="D147" s="160" t="s">
        <v>443</v>
      </c>
      <c r="E147" s="160"/>
      <c r="F147" s="160"/>
      <c r="G147" s="160"/>
      <c r="H147" s="160"/>
      <c r="I147" s="160"/>
      <c r="J147" s="160"/>
      <c r="K147" s="160"/>
      <c r="L147" s="160"/>
      <c r="M147" s="160"/>
      <c r="N147" s="249">
        <f>BK147</f>
        <v>0</v>
      </c>
      <c r="O147" s="250"/>
      <c r="P147" s="250"/>
      <c r="Q147" s="250"/>
      <c r="R147" s="153"/>
      <c r="T147" s="154"/>
      <c r="U147" s="151"/>
      <c r="V147" s="151"/>
      <c r="W147" s="155">
        <f>SUM(W148:W150)</f>
        <v>0</v>
      </c>
      <c r="X147" s="151"/>
      <c r="Y147" s="155">
        <f>SUM(Y148:Y150)</f>
        <v>0.11652</v>
      </c>
      <c r="Z147" s="151"/>
      <c r="AA147" s="156">
        <f>SUM(AA148:AA150)</f>
        <v>0</v>
      </c>
      <c r="AR147" s="157" t="s">
        <v>129</v>
      </c>
      <c r="AT147" s="158" t="s">
        <v>77</v>
      </c>
      <c r="AU147" s="158" t="s">
        <v>23</v>
      </c>
      <c r="AY147" s="157" t="s">
        <v>170</v>
      </c>
      <c r="BK147" s="159">
        <f>SUM(BK148:BK150)</f>
        <v>0</v>
      </c>
    </row>
    <row r="148" spans="2:65" s="1" customFormat="1" ht="31.5" customHeight="1">
      <c r="B148" s="30"/>
      <c r="C148" s="161" t="s">
        <v>217</v>
      </c>
      <c r="D148" s="161" t="s">
        <v>171</v>
      </c>
      <c r="E148" s="162" t="s">
        <v>477</v>
      </c>
      <c r="F148" s="245" t="s">
        <v>478</v>
      </c>
      <c r="G148" s="246"/>
      <c r="H148" s="246"/>
      <c r="I148" s="246"/>
      <c r="J148" s="163" t="s">
        <v>243</v>
      </c>
      <c r="K148" s="164">
        <v>60</v>
      </c>
      <c r="L148" s="247">
        <v>0</v>
      </c>
      <c r="M148" s="246"/>
      <c r="N148" s="248">
        <f>ROUND(L148*K148,2)</f>
        <v>0</v>
      </c>
      <c r="O148" s="246"/>
      <c r="P148" s="246"/>
      <c r="Q148" s="246"/>
      <c r="R148" s="32"/>
      <c r="T148" s="165" t="s">
        <v>21</v>
      </c>
      <c r="U148" s="39" t="s">
        <v>43</v>
      </c>
      <c r="V148" s="31"/>
      <c r="W148" s="166">
        <f>V148*K148</f>
        <v>0</v>
      </c>
      <c r="X148" s="166">
        <v>0.00137</v>
      </c>
      <c r="Y148" s="166">
        <f>X148*K148</f>
        <v>0.0822</v>
      </c>
      <c r="Z148" s="166">
        <v>0</v>
      </c>
      <c r="AA148" s="167">
        <f>Z148*K148</f>
        <v>0</v>
      </c>
      <c r="AR148" s="13" t="s">
        <v>232</v>
      </c>
      <c r="AT148" s="13" t="s">
        <v>171</v>
      </c>
      <c r="AU148" s="13" t="s">
        <v>129</v>
      </c>
      <c r="AY148" s="13" t="s">
        <v>170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13" t="s">
        <v>23</v>
      </c>
      <c r="BK148" s="105">
        <f>ROUND(L148*K148,2)</f>
        <v>0</v>
      </c>
      <c r="BL148" s="13" t="s">
        <v>232</v>
      </c>
      <c r="BM148" s="13" t="s">
        <v>479</v>
      </c>
    </row>
    <row r="149" spans="2:65" s="1" customFormat="1" ht="44.25" customHeight="1">
      <c r="B149" s="30"/>
      <c r="C149" s="161" t="s">
        <v>221</v>
      </c>
      <c r="D149" s="161" t="s">
        <v>171</v>
      </c>
      <c r="E149" s="162" t="s">
        <v>480</v>
      </c>
      <c r="F149" s="245" t="s">
        <v>481</v>
      </c>
      <c r="G149" s="246"/>
      <c r="H149" s="246"/>
      <c r="I149" s="246"/>
      <c r="J149" s="163" t="s">
        <v>243</v>
      </c>
      <c r="K149" s="164">
        <v>12</v>
      </c>
      <c r="L149" s="247">
        <v>0</v>
      </c>
      <c r="M149" s="246"/>
      <c r="N149" s="248">
        <f>ROUND(L149*K149,2)</f>
        <v>0</v>
      </c>
      <c r="O149" s="246"/>
      <c r="P149" s="246"/>
      <c r="Q149" s="246"/>
      <c r="R149" s="32"/>
      <c r="T149" s="165" t="s">
        <v>21</v>
      </c>
      <c r="U149" s="39" t="s">
        <v>43</v>
      </c>
      <c r="V149" s="31"/>
      <c r="W149" s="166">
        <f>V149*K149</f>
        <v>0</v>
      </c>
      <c r="X149" s="166">
        <v>0.00286</v>
      </c>
      <c r="Y149" s="166">
        <f>X149*K149</f>
        <v>0.03432</v>
      </c>
      <c r="Z149" s="166">
        <v>0</v>
      </c>
      <c r="AA149" s="167">
        <f>Z149*K149</f>
        <v>0</v>
      </c>
      <c r="AR149" s="13" t="s">
        <v>232</v>
      </c>
      <c r="AT149" s="13" t="s">
        <v>171</v>
      </c>
      <c r="AU149" s="13" t="s">
        <v>129</v>
      </c>
      <c r="AY149" s="13" t="s">
        <v>170</v>
      </c>
      <c r="BE149" s="105">
        <f>IF(U149="základní",N149,0)</f>
        <v>0</v>
      </c>
      <c r="BF149" s="105">
        <f>IF(U149="snížená",N149,0)</f>
        <v>0</v>
      </c>
      <c r="BG149" s="105">
        <f>IF(U149="zákl. přenesená",N149,0)</f>
        <v>0</v>
      </c>
      <c r="BH149" s="105">
        <f>IF(U149="sníž. přenesená",N149,0)</f>
        <v>0</v>
      </c>
      <c r="BI149" s="105">
        <f>IF(U149="nulová",N149,0)</f>
        <v>0</v>
      </c>
      <c r="BJ149" s="13" t="s">
        <v>23</v>
      </c>
      <c r="BK149" s="105">
        <f>ROUND(L149*K149,2)</f>
        <v>0</v>
      </c>
      <c r="BL149" s="13" t="s">
        <v>232</v>
      </c>
      <c r="BM149" s="13" t="s">
        <v>482</v>
      </c>
    </row>
    <row r="150" spans="2:65" s="1" customFormat="1" ht="31.5" customHeight="1">
      <c r="B150" s="30"/>
      <c r="C150" s="161" t="s">
        <v>225</v>
      </c>
      <c r="D150" s="161" t="s">
        <v>171</v>
      </c>
      <c r="E150" s="162" t="s">
        <v>483</v>
      </c>
      <c r="F150" s="245" t="s">
        <v>484</v>
      </c>
      <c r="G150" s="246"/>
      <c r="H150" s="246"/>
      <c r="I150" s="246"/>
      <c r="J150" s="163" t="s">
        <v>281</v>
      </c>
      <c r="K150" s="172">
        <v>0</v>
      </c>
      <c r="L150" s="247">
        <v>0</v>
      </c>
      <c r="M150" s="246"/>
      <c r="N150" s="248">
        <f>ROUND(L150*K150,2)</f>
        <v>0</v>
      </c>
      <c r="O150" s="246"/>
      <c r="P150" s="246"/>
      <c r="Q150" s="246"/>
      <c r="R150" s="32"/>
      <c r="T150" s="165" t="s">
        <v>21</v>
      </c>
      <c r="U150" s="39" t="s">
        <v>43</v>
      </c>
      <c r="V150" s="31"/>
      <c r="W150" s="166">
        <f>V150*K150</f>
        <v>0</v>
      </c>
      <c r="X150" s="166">
        <v>0</v>
      </c>
      <c r="Y150" s="166">
        <f>X150*K150</f>
        <v>0</v>
      </c>
      <c r="Z150" s="166">
        <v>0</v>
      </c>
      <c r="AA150" s="167">
        <f>Z150*K150</f>
        <v>0</v>
      </c>
      <c r="AR150" s="13" t="s">
        <v>232</v>
      </c>
      <c r="AT150" s="13" t="s">
        <v>171</v>
      </c>
      <c r="AU150" s="13" t="s">
        <v>129</v>
      </c>
      <c r="AY150" s="13" t="s">
        <v>170</v>
      </c>
      <c r="BE150" s="105">
        <f>IF(U150="základní",N150,0)</f>
        <v>0</v>
      </c>
      <c r="BF150" s="105">
        <f>IF(U150="snížená",N150,0)</f>
        <v>0</v>
      </c>
      <c r="BG150" s="105">
        <f>IF(U150="zákl. přenesená",N150,0)</f>
        <v>0</v>
      </c>
      <c r="BH150" s="105">
        <f>IF(U150="sníž. přenesená",N150,0)</f>
        <v>0</v>
      </c>
      <c r="BI150" s="105">
        <f>IF(U150="nulová",N150,0)</f>
        <v>0</v>
      </c>
      <c r="BJ150" s="13" t="s">
        <v>23</v>
      </c>
      <c r="BK150" s="105">
        <f>ROUND(L150*K150,2)</f>
        <v>0</v>
      </c>
      <c r="BL150" s="13" t="s">
        <v>232</v>
      </c>
      <c r="BM150" s="13" t="s">
        <v>485</v>
      </c>
    </row>
    <row r="151" spans="2:63" s="9" customFormat="1" ht="29.85" customHeight="1">
      <c r="B151" s="150"/>
      <c r="C151" s="151"/>
      <c r="D151" s="160" t="s">
        <v>145</v>
      </c>
      <c r="E151" s="160"/>
      <c r="F151" s="160"/>
      <c r="G151" s="160"/>
      <c r="H151" s="160"/>
      <c r="I151" s="160"/>
      <c r="J151" s="160"/>
      <c r="K151" s="160"/>
      <c r="L151" s="160"/>
      <c r="M151" s="160"/>
      <c r="N151" s="258">
        <f>BK151</f>
        <v>0</v>
      </c>
      <c r="O151" s="259"/>
      <c r="P151" s="259"/>
      <c r="Q151" s="259"/>
      <c r="R151" s="153"/>
      <c r="T151" s="154"/>
      <c r="U151" s="151"/>
      <c r="V151" s="151"/>
      <c r="W151" s="155">
        <f>SUM(W152:W153)</f>
        <v>0</v>
      </c>
      <c r="X151" s="151"/>
      <c r="Y151" s="155">
        <f>SUM(Y152:Y153)</f>
        <v>0.006028800000000001</v>
      </c>
      <c r="Z151" s="151"/>
      <c r="AA151" s="156">
        <f>SUM(AA152:AA153)</f>
        <v>0</v>
      </c>
      <c r="AR151" s="157" t="s">
        <v>129</v>
      </c>
      <c r="AT151" s="158" t="s">
        <v>77</v>
      </c>
      <c r="AU151" s="158" t="s">
        <v>23</v>
      </c>
      <c r="AY151" s="157" t="s">
        <v>170</v>
      </c>
      <c r="BK151" s="159">
        <f>SUM(BK152:BK153)</f>
        <v>0</v>
      </c>
    </row>
    <row r="152" spans="2:65" s="1" customFormat="1" ht="69.75" customHeight="1">
      <c r="B152" s="30"/>
      <c r="C152" s="161" t="s">
        <v>9</v>
      </c>
      <c r="D152" s="161" t="s">
        <v>171</v>
      </c>
      <c r="E152" s="162" t="s">
        <v>435</v>
      </c>
      <c r="F152" s="245" t="s">
        <v>486</v>
      </c>
      <c r="G152" s="246"/>
      <c r="H152" s="246"/>
      <c r="I152" s="246"/>
      <c r="J152" s="163" t="s">
        <v>243</v>
      </c>
      <c r="K152" s="164">
        <v>100.48</v>
      </c>
      <c r="L152" s="247">
        <v>0</v>
      </c>
      <c r="M152" s="246"/>
      <c r="N152" s="248">
        <f>ROUND(L152*K152,2)</f>
        <v>0</v>
      </c>
      <c r="O152" s="246"/>
      <c r="P152" s="246"/>
      <c r="Q152" s="246"/>
      <c r="R152" s="32"/>
      <c r="T152" s="165" t="s">
        <v>21</v>
      </c>
      <c r="U152" s="39" t="s">
        <v>43</v>
      </c>
      <c r="V152" s="31"/>
      <c r="W152" s="166">
        <f>V152*K152</f>
        <v>0</v>
      </c>
      <c r="X152" s="166">
        <v>6E-05</v>
      </c>
      <c r="Y152" s="166">
        <f>X152*K152</f>
        <v>0.006028800000000001</v>
      </c>
      <c r="Z152" s="166">
        <v>0</v>
      </c>
      <c r="AA152" s="167">
        <f>Z152*K152</f>
        <v>0</v>
      </c>
      <c r="AR152" s="13" t="s">
        <v>232</v>
      </c>
      <c r="AT152" s="13" t="s">
        <v>171</v>
      </c>
      <c r="AU152" s="13" t="s">
        <v>129</v>
      </c>
      <c r="AY152" s="13" t="s">
        <v>170</v>
      </c>
      <c r="BE152" s="105">
        <f>IF(U152="základní",N152,0)</f>
        <v>0</v>
      </c>
      <c r="BF152" s="105">
        <f>IF(U152="snížená",N152,0)</f>
        <v>0</v>
      </c>
      <c r="BG152" s="105">
        <f>IF(U152="zákl. přenesená",N152,0)</f>
        <v>0</v>
      </c>
      <c r="BH152" s="105">
        <f>IF(U152="sníž. přenesená",N152,0)</f>
        <v>0</v>
      </c>
      <c r="BI152" s="105">
        <f>IF(U152="nulová",N152,0)</f>
        <v>0</v>
      </c>
      <c r="BJ152" s="13" t="s">
        <v>23</v>
      </c>
      <c r="BK152" s="105">
        <f>ROUND(L152*K152,2)</f>
        <v>0</v>
      </c>
      <c r="BL152" s="13" t="s">
        <v>232</v>
      </c>
      <c r="BM152" s="13" t="s">
        <v>487</v>
      </c>
    </row>
    <row r="153" spans="2:65" s="1" customFormat="1" ht="31.5" customHeight="1">
      <c r="B153" s="30"/>
      <c r="C153" s="161" t="s">
        <v>232</v>
      </c>
      <c r="D153" s="161" t="s">
        <v>171</v>
      </c>
      <c r="E153" s="162" t="s">
        <v>279</v>
      </c>
      <c r="F153" s="245" t="s">
        <v>280</v>
      </c>
      <c r="G153" s="246"/>
      <c r="H153" s="246"/>
      <c r="I153" s="246"/>
      <c r="J153" s="163" t="s">
        <v>281</v>
      </c>
      <c r="K153" s="172">
        <v>0</v>
      </c>
      <c r="L153" s="247">
        <v>0</v>
      </c>
      <c r="M153" s="246"/>
      <c r="N153" s="248">
        <f>ROUND(L153*K153,2)</f>
        <v>0</v>
      </c>
      <c r="O153" s="246"/>
      <c r="P153" s="246"/>
      <c r="Q153" s="246"/>
      <c r="R153" s="32"/>
      <c r="T153" s="165" t="s">
        <v>21</v>
      </c>
      <c r="U153" s="39" t="s">
        <v>43</v>
      </c>
      <c r="V153" s="31"/>
      <c r="W153" s="166">
        <f>V153*K153</f>
        <v>0</v>
      </c>
      <c r="X153" s="166">
        <v>0</v>
      </c>
      <c r="Y153" s="166">
        <f>X153*K153</f>
        <v>0</v>
      </c>
      <c r="Z153" s="166">
        <v>0</v>
      </c>
      <c r="AA153" s="167">
        <f>Z153*K153</f>
        <v>0</v>
      </c>
      <c r="AR153" s="13" t="s">
        <v>232</v>
      </c>
      <c r="AT153" s="13" t="s">
        <v>171</v>
      </c>
      <c r="AU153" s="13" t="s">
        <v>129</v>
      </c>
      <c r="AY153" s="13" t="s">
        <v>170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13" t="s">
        <v>23</v>
      </c>
      <c r="BK153" s="105">
        <f>ROUND(L153*K153,2)</f>
        <v>0</v>
      </c>
      <c r="BL153" s="13" t="s">
        <v>232</v>
      </c>
      <c r="BM153" s="13" t="s">
        <v>488</v>
      </c>
    </row>
    <row r="154" spans="2:63" s="9" customFormat="1" ht="29.85" customHeight="1">
      <c r="B154" s="150"/>
      <c r="C154" s="151"/>
      <c r="D154" s="160" t="s">
        <v>444</v>
      </c>
      <c r="E154" s="160"/>
      <c r="F154" s="160"/>
      <c r="G154" s="160"/>
      <c r="H154" s="160"/>
      <c r="I154" s="160"/>
      <c r="J154" s="160"/>
      <c r="K154" s="160"/>
      <c r="L154" s="160"/>
      <c r="M154" s="160"/>
      <c r="N154" s="258">
        <f>BK154</f>
        <v>0</v>
      </c>
      <c r="O154" s="259"/>
      <c r="P154" s="259"/>
      <c r="Q154" s="259"/>
      <c r="R154" s="153"/>
      <c r="T154" s="154"/>
      <c r="U154" s="151"/>
      <c r="V154" s="151"/>
      <c r="W154" s="155">
        <f>W155</f>
        <v>0</v>
      </c>
      <c r="X154" s="151"/>
      <c r="Y154" s="155">
        <f>Y155</f>
        <v>0.011200000000000002</v>
      </c>
      <c r="Z154" s="151"/>
      <c r="AA154" s="156">
        <f>AA155</f>
        <v>0</v>
      </c>
      <c r="AR154" s="157" t="s">
        <v>23</v>
      </c>
      <c r="AT154" s="158" t="s">
        <v>77</v>
      </c>
      <c r="AU154" s="158" t="s">
        <v>23</v>
      </c>
      <c r="AY154" s="157" t="s">
        <v>170</v>
      </c>
      <c r="BK154" s="159">
        <f>BK155</f>
        <v>0</v>
      </c>
    </row>
    <row r="155" spans="2:65" s="1" customFormat="1" ht="69.75" customHeight="1">
      <c r="B155" s="30"/>
      <c r="C155" s="161" t="s">
        <v>240</v>
      </c>
      <c r="D155" s="161" t="s">
        <v>171</v>
      </c>
      <c r="E155" s="162" t="s">
        <v>489</v>
      </c>
      <c r="F155" s="245" t="s">
        <v>490</v>
      </c>
      <c r="G155" s="246"/>
      <c r="H155" s="246"/>
      <c r="I155" s="246"/>
      <c r="J155" s="163" t="s">
        <v>174</v>
      </c>
      <c r="K155" s="164">
        <v>560</v>
      </c>
      <c r="L155" s="247">
        <v>0</v>
      </c>
      <c r="M155" s="246"/>
      <c r="N155" s="248">
        <f>ROUND(L155*K155,2)</f>
        <v>0</v>
      </c>
      <c r="O155" s="246"/>
      <c r="P155" s="246"/>
      <c r="Q155" s="246"/>
      <c r="R155" s="32"/>
      <c r="T155" s="165" t="s">
        <v>21</v>
      </c>
      <c r="U155" s="39" t="s">
        <v>43</v>
      </c>
      <c r="V155" s="31"/>
      <c r="W155" s="166">
        <f>V155*K155</f>
        <v>0</v>
      </c>
      <c r="X155" s="166">
        <v>2E-05</v>
      </c>
      <c r="Y155" s="166">
        <f>X155*K155</f>
        <v>0.011200000000000002</v>
      </c>
      <c r="Z155" s="166">
        <v>0</v>
      </c>
      <c r="AA155" s="167">
        <f>Z155*K155</f>
        <v>0</v>
      </c>
      <c r="AR155" s="13" t="s">
        <v>175</v>
      </c>
      <c r="AT155" s="13" t="s">
        <v>171</v>
      </c>
      <c r="AU155" s="13" t="s">
        <v>129</v>
      </c>
      <c r="AY155" s="13" t="s">
        <v>170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13" t="s">
        <v>23</v>
      </c>
      <c r="BK155" s="105">
        <f>ROUND(L155*K155,2)</f>
        <v>0</v>
      </c>
      <c r="BL155" s="13" t="s">
        <v>175</v>
      </c>
      <c r="BM155" s="13" t="s">
        <v>491</v>
      </c>
    </row>
    <row r="156" spans="2:63" s="1" customFormat="1" ht="49.9" customHeight="1">
      <c r="B156" s="30"/>
      <c r="C156" s="31"/>
      <c r="D156" s="152" t="s">
        <v>283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251">
        <f>BK156</f>
        <v>0</v>
      </c>
      <c r="O156" s="252"/>
      <c r="P156" s="252"/>
      <c r="Q156" s="252"/>
      <c r="R156" s="32"/>
      <c r="T156" s="73"/>
      <c r="U156" s="31"/>
      <c r="V156" s="31"/>
      <c r="W156" s="31"/>
      <c r="X156" s="31"/>
      <c r="Y156" s="31"/>
      <c r="Z156" s="31"/>
      <c r="AA156" s="74"/>
      <c r="AT156" s="13" t="s">
        <v>77</v>
      </c>
      <c r="AU156" s="13" t="s">
        <v>78</v>
      </c>
      <c r="AY156" s="13" t="s">
        <v>284</v>
      </c>
      <c r="BK156" s="105">
        <f>SUM(BK157:BK159)</f>
        <v>0</v>
      </c>
    </row>
    <row r="157" spans="2:63" s="1" customFormat="1" ht="22.35" customHeight="1">
      <c r="B157" s="30"/>
      <c r="C157" s="173" t="s">
        <v>21</v>
      </c>
      <c r="D157" s="173" t="s">
        <v>171</v>
      </c>
      <c r="E157" s="174" t="s">
        <v>21</v>
      </c>
      <c r="F157" s="253" t="s">
        <v>21</v>
      </c>
      <c r="G157" s="254"/>
      <c r="H157" s="254"/>
      <c r="I157" s="254"/>
      <c r="J157" s="175" t="s">
        <v>21</v>
      </c>
      <c r="K157" s="172"/>
      <c r="L157" s="247"/>
      <c r="M157" s="246"/>
      <c r="N157" s="248">
        <f>BK157</f>
        <v>0</v>
      </c>
      <c r="O157" s="246"/>
      <c r="P157" s="246"/>
      <c r="Q157" s="246"/>
      <c r="R157" s="32"/>
      <c r="T157" s="165" t="s">
        <v>21</v>
      </c>
      <c r="U157" s="176" t="s">
        <v>43</v>
      </c>
      <c r="V157" s="31"/>
      <c r="W157" s="31"/>
      <c r="X157" s="31"/>
      <c r="Y157" s="31"/>
      <c r="Z157" s="31"/>
      <c r="AA157" s="74"/>
      <c r="AT157" s="13" t="s">
        <v>284</v>
      </c>
      <c r="AU157" s="13" t="s">
        <v>23</v>
      </c>
      <c r="AY157" s="13" t="s">
        <v>284</v>
      </c>
      <c r="BE157" s="105">
        <f>IF(U157="základní",N157,0)</f>
        <v>0</v>
      </c>
      <c r="BF157" s="105">
        <f>IF(U157="snížená",N157,0)</f>
        <v>0</v>
      </c>
      <c r="BG157" s="105">
        <f>IF(U157="zákl. přenesená",N157,0)</f>
        <v>0</v>
      </c>
      <c r="BH157" s="105">
        <f>IF(U157="sníž. přenesená",N157,0)</f>
        <v>0</v>
      </c>
      <c r="BI157" s="105">
        <f>IF(U157="nulová",N157,0)</f>
        <v>0</v>
      </c>
      <c r="BJ157" s="13" t="s">
        <v>23</v>
      </c>
      <c r="BK157" s="105">
        <f>L157*K157</f>
        <v>0</v>
      </c>
    </row>
    <row r="158" spans="2:63" s="1" customFormat="1" ht="22.35" customHeight="1">
      <c r="B158" s="30"/>
      <c r="C158" s="173" t="s">
        <v>21</v>
      </c>
      <c r="D158" s="173" t="s">
        <v>171</v>
      </c>
      <c r="E158" s="174" t="s">
        <v>21</v>
      </c>
      <c r="F158" s="253" t="s">
        <v>21</v>
      </c>
      <c r="G158" s="254"/>
      <c r="H158" s="254"/>
      <c r="I158" s="254"/>
      <c r="J158" s="175" t="s">
        <v>21</v>
      </c>
      <c r="K158" s="172"/>
      <c r="L158" s="247"/>
      <c r="M158" s="246"/>
      <c r="N158" s="248">
        <f>BK158</f>
        <v>0</v>
      </c>
      <c r="O158" s="246"/>
      <c r="P158" s="246"/>
      <c r="Q158" s="246"/>
      <c r="R158" s="32"/>
      <c r="T158" s="165" t="s">
        <v>21</v>
      </c>
      <c r="U158" s="176" t="s">
        <v>43</v>
      </c>
      <c r="V158" s="31"/>
      <c r="W158" s="31"/>
      <c r="X158" s="31"/>
      <c r="Y158" s="31"/>
      <c r="Z158" s="31"/>
      <c r="AA158" s="74"/>
      <c r="AT158" s="13" t="s">
        <v>284</v>
      </c>
      <c r="AU158" s="13" t="s">
        <v>23</v>
      </c>
      <c r="AY158" s="13" t="s">
        <v>284</v>
      </c>
      <c r="BE158" s="105">
        <f>IF(U158="základní",N158,0)</f>
        <v>0</v>
      </c>
      <c r="BF158" s="105">
        <f>IF(U158="snížená",N158,0)</f>
        <v>0</v>
      </c>
      <c r="BG158" s="105">
        <f>IF(U158="zákl. přenesená",N158,0)</f>
        <v>0</v>
      </c>
      <c r="BH158" s="105">
        <f>IF(U158="sníž. přenesená",N158,0)</f>
        <v>0</v>
      </c>
      <c r="BI158" s="105">
        <f>IF(U158="nulová",N158,0)</f>
        <v>0</v>
      </c>
      <c r="BJ158" s="13" t="s">
        <v>23</v>
      </c>
      <c r="BK158" s="105">
        <f>L158*K158</f>
        <v>0</v>
      </c>
    </row>
    <row r="159" spans="2:63" s="1" customFormat="1" ht="22.35" customHeight="1">
      <c r="B159" s="30"/>
      <c r="C159" s="173" t="s">
        <v>21</v>
      </c>
      <c r="D159" s="173" t="s">
        <v>171</v>
      </c>
      <c r="E159" s="174" t="s">
        <v>21</v>
      </c>
      <c r="F159" s="253" t="s">
        <v>21</v>
      </c>
      <c r="G159" s="254"/>
      <c r="H159" s="254"/>
      <c r="I159" s="254"/>
      <c r="J159" s="175" t="s">
        <v>21</v>
      </c>
      <c r="K159" s="172"/>
      <c r="L159" s="247"/>
      <c r="M159" s="246"/>
      <c r="N159" s="248">
        <f>BK159</f>
        <v>0</v>
      </c>
      <c r="O159" s="246"/>
      <c r="P159" s="246"/>
      <c r="Q159" s="246"/>
      <c r="R159" s="32"/>
      <c r="T159" s="165" t="s">
        <v>21</v>
      </c>
      <c r="U159" s="176" t="s">
        <v>43</v>
      </c>
      <c r="V159" s="51"/>
      <c r="W159" s="51"/>
      <c r="X159" s="51"/>
      <c r="Y159" s="51"/>
      <c r="Z159" s="51"/>
      <c r="AA159" s="53"/>
      <c r="AT159" s="13" t="s">
        <v>284</v>
      </c>
      <c r="AU159" s="13" t="s">
        <v>23</v>
      </c>
      <c r="AY159" s="13" t="s">
        <v>284</v>
      </c>
      <c r="BE159" s="105">
        <f>IF(U159="základní",N159,0)</f>
        <v>0</v>
      </c>
      <c r="BF159" s="105">
        <f>IF(U159="snížená",N159,0)</f>
        <v>0</v>
      </c>
      <c r="BG159" s="105">
        <f>IF(U159="zákl. přenesená",N159,0)</f>
        <v>0</v>
      </c>
      <c r="BH159" s="105">
        <f>IF(U159="sníž. přenesená",N159,0)</f>
        <v>0</v>
      </c>
      <c r="BI159" s="105">
        <f>IF(U159="nulová",N159,0)</f>
        <v>0</v>
      </c>
      <c r="BJ159" s="13" t="s">
        <v>23</v>
      </c>
      <c r="BK159" s="105">
        <f>L159*K159</f>
        <v>0</v>
      </c>
    </row>
    <row r="160" spans="2:18" s="1" customFormat="1" ht="6.95" customHeight="1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6"/>
    </row>
  </sheetData>
  <sheetProtection algorithmName="SHA-512" hashValue="SuGRJq9xED2Y8PQUbQMAvcg0BJG183RImJaaoBlgUuDiM6V8Em68jx26p5lTASZJ/T1tLwG0+3bS1Ekt0ESuYg==" saltValue="arfCZjHMZgPN7f1rWwloVw==" spinCount="100000" sheet="1" objects="1" scenarios="1" formatColumns="0" formatRows="0" sort="0" autoFilter="0"/>
  <mergeCells count="147">
    <mergeCell ref="H1:K1"/>
    <mergeCell ref="S2:AC2"/>
    <mergeCell ref="F159:I159"/>
    <mergeCell ref="L159:M159"/>
    <mergeCell ref="N159:Q159"/>
    <mergeCell ref="N127:Q127"/>
    <mergeCell ref="N128:Q128"/>
    <mergeCell ref="N129:Q129"/>
    <mergeCell ref="N131:Q131"/>
    <mergeCell ref="N133:Q133"/>
    <mergeCell ref="N138:Q138"/>
    <mergeCell ref="N139:Q139"/>
    <mergeCell ref="N144:Q144"/>
    <mergeCell ref="N146:Q146"/>
    <mergeCell ref="N147:Q147"/>
    <mergeCell ref="N151:Q151"/>
    <mergeCell ref="N154:Q154"/>
    <mergeCell ref="N156:Q156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45:I145"/>
    <mergeCell ref="L145:M145"/>
    <mergeCell ref="N145:Q145"/>
    <mergeCell ref="F148:I148"/>
    <mergeCell ref="L148:M148"/>
    <mergeCell ref="N148:Q148"/>
    <mergeCell ref="F149:I149"/>
    <mergeCell ref="L149:M149"/>
    <mergeCell ref="N149:Q14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7:I137"/>
    <mergeCell ref="L137:M137"/>
    <mergeCell ref="N137:Q137"/>
    <mergeCell ref="F140:I140"/>
    <mergeCell ref="L140:M140"/>
    <mergeCell ref="N140:Q140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57:D160">
      <formula1>"K,M"</formula1>
    </dataValidation>
    <dataValidation type="list" allowBlank="1" showInputMessage="1" showErrorMessage="1" error="Povoleny jsou hodnoty základní, snížená, zákl. přenesená, sníž. přenesená, nulová." sqref="U157:U16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850</v>
      </c>
      <c r="G1" s="181"/>
      <c r="H1" s="255" t="s">
        <v>851</v>
      </c>
      <c r="I1" s="255"/>
      <c r="J1" s="255"/>
      <c r="K1" s="255"/>
      <c r="L1" s="181" t="s">
        <v>852</v>
      </c>
      <c r="M1" s="179"/>
      <c r="N1" s="179"/>
      <c r="O1" s="180" t="s">
        <v>128</v>
      </c>
      <c r="P1" s="179"/>
      <c r="Q1" s="179"/>
      <c r="R1" s="179"/>
      <c r="S1" s="181" t="s">
        <v>853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1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97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129</v>
      </c>
    </row>
    <row r="4" spans="2:46" ht="36.95" customHeight="1">
      <c r="B4" s="17"/>
      <c r="C4" s="185" t="s">
        <v>130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131</v>
      </c>
      <c r="E7" s="31"/>
      <c r="F7" s="191" t="s">
        <v>492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5.1.2018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133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122</v>
      </c>
      <c r="E28" s="31"/>
      <c r="F28" s="31"/>
      <c r="G28" s="31"/>
      <c r="H28" s="31"/>
      <c r="I28" s="31"/>
      <c r="J28" s="31"/>
      <c r="K28" s="31"/>
      <c r="L28" s="31"/>
      <c r="M28" s="194">
        <f>N104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ROUND((((SUM(BE104:BE111)+SUM(BE129:BE195))+SUM(BE197:BE199))),2)</f>
        <v>0</v>
      </c>
      <c r="I32" s="204"/>
      <c r="J32" s="204"/>
      <c r="K32" s="31"/>
      <c r="L32" s="31"/>
      <c r="M32" s="231">
        <f>ROUND(((ROUND((SUM(BE104:BE111)+SUM(BE129:BE195)),2)*F32)+SUM(BE197:BE199)*F32),2)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ROUND((((SUM(BF104:BF111)+SUM(BF129:BF195))+SUM(BF197:BF199))),2)</f>
        <v>0</v>
      </c>
      <c r="I33" s="204"/>
      <c r="J33" s="204"/>
      <c r="K33" s="31"/>
      <c r="L33" s="31"/>
      <c r="M33" s="231">
        <f>ROUND(((ROUND((SUM(BF104:BF111)+SUM(BF129:BF195)),2)*F33)+SUM(BF197:BF199)*F33),2)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ROUND((((SUM(BG104:BG111)+SUM(BG129:BG195))+SUM(BG197:BG199))),2)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ROUND((((SUM(BH104:BH111)+SUM(BH129:BH195))+SUM(BH197:BH199))),2)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ROUND((((SUM(BI104:BI111)+SUM(BI129:BI195))+SUM(BI197:BI199))),2)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134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131</v>
      </c>
      <c r="D79" s="31"/>
      <c r="E79" s="31"/>
      <c r="F79" s="205" t="str">
        <f>F7</f>
        <v>SO06 - Skatepark a horolezecká stěna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5.1.2018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135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136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137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6">
        <f>N129</f>
        <v>0</v>
      </c>
      <c r="O88" s="204"/>
      <c r="P88" s="204"/>
      <c r="Q88" s="204"/>
      <c r="R88" s="32"/>
      <c r="T88" s="123"/>
      <c r="U88" s="123"/>
      <c r="AU88" s="13" t="s">
        <v>138</v>
      </c>
    </row>
    <row r="89" spans="2:21" s="6" customFormat="1" ht="24.95" customHeight="1">
      <c r="B89" s="125"/>
      <c r="C89" s="126"/>
      <c r="D89" s="127" t="s">
        <v>139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N130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320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4">
        <f>N131</f>
        <v>0</v>
      </c>
      <c r="O90" s="238"/>
      <c r="P90" s="238"/>
      <c r="Q90" s="238"/>
      <c r="R90" s="132"/>
      <c r="T90" s="133"/>
      <c r="U90" s="133"/>
    </row>
    <row r="91" spans="2:21" s="7" customFormat="1" ht="19.9" customHeight="1">
      <c r="B91" s="130"/>
      <c r="C91" s="131"/>
      <c r="D91" s="101" t="s">
        <v>321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4">
        <f>N146</f>
        <v>0</v>
      </c>
      <c r="O91" s="238"/>
      <c r="P91" s="238"/>
      <c r="Q91" s="238"/>
      <c r="R91" s="132"/>
      <c r="T91" s="133"/>
      <c r="U91" s="133"/>
    </row>
    <row r="92" spans="2:21" s="7" customFormat="1" ht="19.9" customHeight="1">
      <c r="B92" s="130"/>
      <c r="C92" s="131"/>
      <c r="D92" s="101" t="s">
        <v>322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4">
        <f>N149</f>
        <v>0</v>
      </c>
      <c r="O92" s="238"/>
      <c r="P92" s="238"/>
      <c r="Q92" s="238"/>
      <c r="R92" s="132"/>
      <c r="T92" s="133"/>
      <c r="U92" s="133"/>
    </row>
    <row r="93" spans="2:21" s="7" customFormat="1" ht="19.9" customHeight="1">
      <c r="B93" s="130"/>
      <c r="C93" s="131"/>
      <c r="D93" s="101" t="s">
        <v>286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4">
        <f>N154</f>
        <v>0</v>
      </c>
      <c r="O93" s="238"/>
      <c r="P93" s="238"/>
      <c r="Q93" s="238"/>
      <c r="R93" s="132"/>
      <c r="T93" s="133"/>
      <c r="U93" s="133"/>
    </row>
    <row r="94" spans="2:21" s="7" customFormat="1" ht="19.9" customHeight="1">
      <c r="B94" s="130"/>
      <c r="C94" s="131"/>
      <c r="D94" s="101" t="s">
        <v>493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24">
        <f>N156</f>
        <v>0</v>
      </c>
      <c r="O94" s="238"/>
      <c r="P94" s="238"/>
      <c r="Q94" s="238"/>
      <c r="R94" s="132"/>
      <c r="T94" s="133"/>
      <c r="U94" s="133"/>
    </row>
    <row r="95" spans="2:21" s="7" customFormat="1" ht="19.9" customHeight="1">
      <c r="B95" s="130"/>
      <c r="C95" s="131"/>
      <c r="D95" s="101" t="s">
        <v>141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24">
        <f>N162</f>
        <v>0</v>
      </c>
      <c r="O95" s="238"/>
      <c r="P95" s="238"/>
      <c r="Q95" s="238"/>
      <c r="R95" s="132"/>
      <c r="T95" s="133"/>
      <c r="U95" s="133"/>
    </row>
    <row r="96" spans="2:21" s="7" customFormat="1" ht="19.9" customHeight="1">
      <c r="B96" s="130"/>
      <c r="C96" s="131"/>
      <c r="D96" s="101" t="s">
        <v>494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24">
        <f>N166</f>
        <v>0</v>
      </c>
      <c r="O96" s="238"/>
      <c r="P96" s="238"/>
      <c r="Q96" s="238"/>
      <c r="R96" s="132"/>
      <c r="T96" s="133"/>
      <c r="U96" s="133"/>
    </row>
    <row r="97" spans="2:21" s="7" customFormat="1" ht="14.85" customHeight="1">
      <c r="B97" s="130"/>
      <c r="C97" s="131"/>
      <c r="D97" s="101" t="s">
        <v>442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24">
        <f>N176</f>
        <v>0</v>
      </c>
      <c r="O97" s="238"/>
      <c r="P97" s="238"/>
      <c r="Q97" s="238"/>
      <c r="R97" s="132"/>
      <c r="T97" s="133"/>
      <c r="U97" s="133"/>
    </row>
    <row r="98" spans="2:21" s="7" customFormat="1" ht="19.9" customHeight="1">
      <c r="B98" s="130"/>
      <c r="C98" s="131"/>
      <c r="D98" s="101" t="s">
        <v>143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24">
        <f>N181</f>
        <v>0</v>
      </c>
      <c r="O98" s="238"/>
      <c r="P98" s="238"/>
      <c r="Q98" s="238"/>
      <c r="R98" s="132"/>
      <c r="T98" s="133"/>
      <c r="U98" s="133"/>
    </row>
    <row r="99" spans="2:21" s="6" customFormat="1" ht="24.95" customHeight="1">
      <c r="B99" s="125"/>
      <c r="C99" s="126"/>
      <c r="D99" s="127" t="s">
        <v>144</v>
      </c>
      <c r="E99" s="126"/>
      <c r="F99" s="126"/>
      <c r="G99" s="126"/>
      <c r="H99" s="126"/>
      <c r="I99" s="126"/>
      <c r="J99" s="126"/>
      <c r="K99" s="126"/>
      <c r="L99" s="126"/>
      <c r="M99" s="126"/>
      <c r="N99" s="236">
        <f>N184</f>
        <v>0</v>
      </c>
      <c r="O99" s="237"/>
      <c r="P99" s="237"/>
      <c r="Q99" s="237"/>
      <c r="R99" s="128"/>
      <c r="T99" s="129"/>
      <c r="U99" s="129"/>
    </row>
    <row r="100" spans="2:21" s="7" customFormat="1" ht="19.9" customHeight="1">
      <c r="B100" s="130"/>
      <c r="C100" s="131"/>
      <c r="D100" s="101" t="s">
        <v>323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24">
        <f>N185</f>
        <v>0</v>
      </c>
      <c r="O100" s="238"/>
      <c r="P100" s="238"/>
      <c r="Q100" s="238"/>
      <c r="R100" s="132"/>
      <c r="T100" s="133"/>
      <c r="U100" s="133"/>
    </row>
    <row r="101" spans="2:21" s="7" customFormat="1" ht="19.9" customHeight="1">
      <c r="B101" s="130"/>
      <c r="C101" s="131"/>
      <c r="D101" s="101" t="s">
        <v>145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224">
        <f>N193</f>
        <v>0</v>
      </c>
      <c r="O101" s="238"/>
      <c r="P101" s="238"/>
      <c r="Q101" s="238"/>
      <c r="R101" s="132"/>
      <c r="T101" s="133"/>
      <c r="U101" s="133"/>
    </row>
    <row r="102" spans="2:21" s="6" customFormat="1" ht="21.75" customHeight="1">
      <c r="B102" s="125"/>
      <c r="C102" s="126"/>
      <c r="D102" s="127" t="s">
        <v>146</v>
      </c>
      <c r="E102" s="126"/>
      <c r="F102" s="126"/>
      <c r="G102" s="126"/>
      <c r="H102" s="126"/>
      <c r="I102" s="126"/>
      <c r="J102" s="126"/>
      <c r="K102" s="126"/>
      <c r="L102" s="126"/>
      <c r="M102" s="126"/>
      <c r="N102" s="239">
        <f>N196</f>
        <v>0</v>
      </c>
      <c r="O102" s="237"/>
      <c r="P102" s="237"/>
      <c r="Q102" s="237"/>
      <c r="R102" s="128"/>
      <c r="T102" s="129"/>
      <c r="U102" s="129"/>
    </row>
    <row r="103" spans="2:21" s="1" customFormat="1" ht="21.75" customHeight="1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  <c r="T103" s="123"/>
      <c r="U103" s="123"/>
    </row>
    <row r="104" spans="2:21" s="1" customFormat="1" ht="29.25" customHeight="1">
      <c r="B104" s="30"/>
      <c r="C104" s="124" t="s">
        <v>147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240">
        <f>ROUND(N105+N106+N107+N108+N109+N110,2)</f>
        <v>0</v>
      </c>
      <c r="O104" s="204"/>
      <c r="P104" s="204"/>
      <c r="Q104" s="204"/>
      <c r="R104" s="32"/>
      <c r="T104" s="134"/>
      <c r="U104" s="135" t="s">
        <v>42</v>
      </c>
    </row>
    <row r="105" spans="2:65" s="1" customFormat="1" ht="18" customHeight="1">
      <c r="B105" s="30"/>
      <c r="C105" s="31"/>
      <c r="D105" s="222" t="s">
        <v>148</v>
      </c>
      <c r="E105" s="204"/>
      <c r="F105" s="204"/>
      <c r="G105" s="204"/>
      <c r="H105" s="204"/>
      <c r="I105" s="31"/>
      <c r="J105" s="31"/>
      <c r="K105" s="31"/>
      <c r="L105" s="31"/>
      <c r="M105" s="31"/>
      <c r="N105" s="223">
        <f>ROUND(N88*T105,2)</f>
        <v>0</v>
      </c>
      <c r="O105" s="204"/>
      <c r="P105" s="204"/>
      <c r="Q105" s="204"/>
      <c r="R105" s="32"/>
      <c r="S105" s="136"/>
      <c r="T105" s="73"/>
      <c r="U105" s="137" t="s">
        <v>43</v>
      </c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9" t="s">
        <v>149</v>
      </c>
      <c r="AZ105" s="138"/>
      <c r="BA105" s="138"/>
      <c r="BB105" s="138"/>
      <c r="BC105" s="138"/>
      <c r="BD105" s="138"/>
      <c r="BE105" s="140">
        <f aca="true" t="shared" si="0" ref="BE105:BE110">IF(U105="základní",N105,0)</f>
        <v>0</v>
      </c>
      <c r="BF105" s="140">
        <f aca="true" t="shared" si="1" ref="BF105:BF110">IF(U105="snížená",N105,0)</f>
        <v>0</v>
      </c>
      <c r="BG105" s="140">
        <f aca="true" t="shared" si="2" ref="BG105:BG110">IF(U105="zákl. přenesená",N105,0)</f>
        <v>0</v>
      </c>
      <c r="BH105" s="140">
        <f aca="true" t="shared" si="3" ref="BH105:BH110">IF(U105="sníž. přenesená",N105,0)</f>
        <v>0</v>
      </c>
      <c r="BI105" s="140">
        <f aca="true" t="shared" si="4" ref="BI105:BI110">IF(U105="nulová",N105,0)</f>
        <v>0</v>
      </c>
      <c r="BJ105" s="139" t="s">
        <v>23</v>
      </c>
      <c r="BK105" s="138"/>
      <c r="BL105" s="138"/>
      <c r="BM105" s="138"/>
    </row>
    <row r="106" spans="2:65" s="1" customFormat="1" ht="18" customHeight="1">
      <c r="B106" s="30"/>
      <c r="C106" s="31"/>
      <c r="D106" s="222" t="s">
        <v>150</v>
      </c>
      <c r="E106" s="204"/>
      <c r="F106" s="204"/>
      <c r="G106" s="204"/>
      <c r="H106" s="204"/>
      <c r="I106" s="31"/>
      <c r="J106" s="31"/>
      <c r="K106" s="31"/>
      <c r="L106" s="31"/>
      <c r="M106" s="31"/>
      <c r="N106" s="223">
        <f>ROUND(N88*T106,2)</f>
        <v>0</v>
      </c>
      <c r="O106" s="204"/>
      <c r="P106" s="204"/>
      <c r="Q106" s="204"/>
      <c r="R106" s="32"/>
      <c r="S106" s="136"/>
      <c r="T106" s="73"/>
      <c r="U106" s="137" t="s">
        <v>43</v>
      </c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9" t="s">
        <v>149</v>
      </c>
      <c r="AZ106" s="138"/>
      <c r="BA106" s="138"/>
      <c r="BB106" s="138"/>
      <c r="BC106" s="138"/>
      <c r="BD106" s="138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23</v>
      </c>
      <c r="BK106" s="138"/>
      <c r="BL106" s="138"/>
      <c r="BM106" s="138"/>
    </row>
    <row r="107" spans="2:65" s="1" customFormat="1" ht="18" customHeight="1">
      <c r="B107" s="30"/>
      <c r="C107" s="31"/>
      <c r="D107" s="222" t="s">
        <v>151</v>
      </c>
      <c r="E107" s="204"/>
      <c r="F107" s="204"/>
      <c r="G107" s="204"/>
      <c r="H107" s="204"/>
      <c r="I107" s="31"/>
      <c r="J107" s="31"/>
      <c r="K107" s="31"/>
      <c r="L107" s="31"/>
      <c r="M107" s="31"/>
      <c r="N107" s="223">
        <f>ROUND(N88*T107,2)</f>
        <v>0</v>
      </c>
      <c r="O107" s="204"/>
      <c r="P107" s="204"/>
      <c r="Q107" s="204"/>
      <c r="R107" s="32"/>
      <c r="S107" s="136"/>
      <c r="T107" s="73"/>
      <c r="U107" s="137" t="s">
        <v>43</v>
      </c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9" t="s">
        <v>149</v>
      </c>
      <c r="AZ107" s="138"/>
      <c r="BA107" s="138"/>
      <c r="BB107" s="138"/>
      <c r="BC107" s="138"/>
      <c r="BD107" s="138"/>
      <c r="BE107" s="140">
        <f t="shared" si="0"/>
        <v>0</v>
      </c>
      <c r="BF107" s="140">
        <f t="shared" si="1"/>
        <v>0</v>
      </c>
      <c r="BG107" s="140">
        <f t="shared" si="2"/>
        <v>0</v>
      </c>
      <c r="BH107" s="140">
        <f t="shared" si="3"/>
        <v>0</v>
      </c>
      <c r="BI107" s="140">
        <f t="shared" si="4"/>
        <v>0</v>
      </c>
      <c r="BJ107" s="139" t="s">
        <v>23</v>
      </c>
      <c r="BK107" s="138"/>
      <c r="BL107" s="138"/>
      <c r="BM107" s="138"/>
    </row>
    <row r="108" spans="2:65" s="1" customFormat="1" ht="18" customHeight="1">
      <c r="B108" s="30"/>
      <c r="C108" s="31"/>
      <c r="D108" s="222" t="s">
        <v>152</v>
      </c>
      <c r="E108" s="204"/>
      <c r="F108" s="204"/>
      <c r="G108" s="204"/>
      <c r="H108" s="204"/>
      <c r="I108" s="31"/>
      <c r="J108" s="31"/>
      <c r="K108" s="31"/>
      <c r="L108" s="31"/>
      <c r="M108" s="31"/>
      <c r="N108" s="223">
        <f>ROUND(N88*T108,2)</f>
        <v>0</v>
      </c>
      <c r="O108" s="204"/>
      <c r="P108" s="204"/>
      <c r="Q108" s="204"/>
      <c r="R108" s="32"/>
      <c r="S108" s="136"/>
      <c r="T108" s="73"/>
      <c r="U108" s="137" t="s">
        <v>43</v>
      </c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9" t="s">
        <v>149</v>
      </c>
      <c r="AZ108" s="138"/>
      <c r="BA108" s="138"/>
      <c r="BB108" s="138"/>
      <c r="BC108" s="138"/>
      <c r="BD108" s="138"/>
      <c r="BE108" s="140">
        <f t="shared" si="0"/>
        <v>0</v>
      </c>
      <c r="BF108" s="140">
        <f t="shared" si="1"/>
        <v>0</v>
      </c>
      <c r="BG108" s="140">
        <f t="shared" si="2"/>
        <v>0</v>
      </c>
      <c r="BH108" s="140">
        <f t="shared" si="3"/>
        <v>0</v>
      </c>
      <c r="BI108" s="140">
        <f t="shared" si="4"/>
        <v>0</v>
      </c>
      <c r="BJ108" s="139" t="s">
        <v>23</v>
      </c>
      <c r="BK108" s="138"/>
      <c r="BL108" s="138"/>
      <c r="BM108" s="138"/>
    </row>
    <row r="109" spans="2:65" s="1" customFormat="1" ht="18" customHeight="1">
      <c r="B109" s="30"/>
      <c r="C109" s="31"/>
      <c r="D109" s="222" t="s">
        <v>153</v>
      </c>
      <c r="E109" s="204"/>
      <c r="F109" s="204"/>
      <c r="G109" s="204"/>
      <c r="H109" s="204"/>
      <c r="I109" s="31"/>
      <c r="J109" s="31"/>
      <c r="K109" s="31"/>
      <c r="L109" s="31"/>
      <c r="M109" s="31"/>
      <c r="N109" s="223">
        <f>ROUND(N88*T109,2)</f>
        <v>0</v>
      </c>
      <c r="O109" s="204"/>
      <c r="P109" s="204"/>
      <c r="Q109" s="204"/>
      <c r="R109" s="32"/>
      <c r="S109" s="136"/>
      <c r="T109" s="73"/>
      <c r="U109" s="137" t="s">
        <v>43</v>
      </c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9" t="s">
        <v>149</v>
      </c>
      <c r="AZ109" s="138"/>
      <c r="BA109" s="138"/>
      <c r="BB109" s="138"/>
      <c r="BC109" s="138"/>
      <c r="BD109" s="138"/>
      <c r="BE109" s="140">
        <f t="shared" si="0"/>
        <v>0</v>
      </c>
      <c r="BF109" s="140">
        <f t="shared" si="1"/>
        <v>0</v>
      </c>
      <c r="BG109" s="140">
        <f t="shared" si="2"/>
        <v>0</v>
      </c>
      <c r="BH109" s="140">
        <f t="shared" si="3"/>
        <v>0</v>
      </c>
      <c r="BI109" s="140">
        <f t="shared" si="4"/>
        <v>0</v>
      </c>
      <c r="BJ109" s="139" t="s">
        <v>23</v>
      </c>
      <c r="BK109" s="138"/>
      <c r="BL109" s="138"/>
      <c r="BM109" s="138"/>
    </row>
    <row r="110" spans="2:65" s="1" customFormat="1" ht="18" customHeight="1">
      <c r="B110" s="30"/>
      <c r="C110" s="31"/>
      <c r="D110" s="101" t="s">
        <v>154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223">
        <f>ROUND(N88*T110,2)</f>
        <v>0</v>
      </c>
      <c r="O110" s="204"/>
      <c r="P110" s="204"/>
      <c r="Q110" s="204"/>
      <c r="R110" s="32"/>
      <c r="S110" s="136"/>
      <c r="T110" s="141"/>
      <c r="U110" s="142" t="s">
        <v>43</v>
      </c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9" t="s">
        <v>155</v>
      </c>
      <c r="AZ110" s="138"/>
      <c r="BA110" s="138"/>
      <c r="BB110" s="138"/>
      <c r="BC110" s="138"/>
      <c r="BD110" s="138"/>
      <c r="BE110" s="140">
        <f t="shared" si="0"/>
        <v>0</v>
      </c>
      <c r="BF110" s="140">
        <f t="shared" si="1"/>
        <v>0</v>
      </c>
      <c r="BG110" s="140">
        <f t="shared" si="2"/>
        <v>0</v>
      </c>
      <c r="BH110" s="140">
        <f t="shared" si="3"/>
        <v>0</v>
      </c>
      <c r="BI110" s="140">
        <f t="shared" si="4"/>
        <v>0</v>
      </c>
      <c r="BJ110" s="139" t="s">
        <v>23</v>
      </c>
      <c r="BK110" s="138"/>
      <c r="BL110" s="138"/>
      <c r="BM110" s="138"/>
    </row>
    <row r="111" spans="2:21" s="1" customFormat="1" ht="13.5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  <c r="T111" s="123"/>
      <c r="U111" s="123"/>
    </row>
    <row r="112" spans="2:21" s="1" customFormat="1" ht="29.25" customHeight="1">
      <c r="B112" s="30"/>
      <c r="C112" s="112" t="s">
        <v>127</v>
      </c>
      <c r="D112" s="113"/>
      <c r="E112" s="113"/>
      <c r="F112" s="113"/>
      <c r="G112" s="113"/>
      <c r="H112" s="113"/>
      <c r="I112" s="113"/>
      <c r="J112" s="113"/>
      <c r="K112" s="113"/>
      <c r="L112" s="220">
        <f>ROUND(SUM(N88+N104),2)</f>
        <v>0</v>
      </c>
      <c r="M112" s="235"/>
      <c r="N112" s="235"/>
      <c r="O112" s="235"/>
      <c r="P112" s="235"/>
      <c r="Q112" s="235"/>
      <c r="R112" s="32"/>
      <c r="T112" s="123"/>
      <c r="U112" s="123"/>
    </row>
    <row r="113" spans="2:21" s="1" customFormat="1" ht="6.95" customHeight="1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6"/>
      <c r="T113" s="123"/>
      <c r="U113" s="123"/>
    </row>
    <row r="117" spans="2:18" s="1" customFormat="1" ht="6.95" customHeight="1"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9"/>
    </row>
    <row r="118" spans="2:18" s="1" customFormat="1" ht="36.95" customHeight="1">
      <c r="B118" s="30"/>
      <c r="C118" s="185" t="s">
        <v>156</v>
      </c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32"/>
    </row>
    <row r="119" spans="2:18" s="1" customFormat="1" ht="6.9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18" s="1" customFormat="1" ht="30" customHeight="1">
      <c r="B120" s="30"/>
      <c r="C120" s="25" t="s">
        <v>17</v>
      </c>
      <c r="D120" s="31"/>
      <c r="E120" s="31"/>
      <c r="F120" s="227" t="str">
        <f>F6</f>
        <v>AS Kostelec nad Orlicí</v>
      </c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31"/>
      <c r="R120" s="32"/>
    </row>
    <row r="121" spans="2:18" s="1" customFormat="1" ht="36.95" customHeight="1">
      <c r="B121" s="30"/>
      <c r="C121" s="64" t="s">
        <v>131</v>
      </c>
      <c r="D121" s="31"/>
      <c r="E121" s="31"/>
      <c r="F121" s="205" t="str">
        <f>F7</f>
        <v>SO06 - Skatepark a horolezecká stěna</v>
      </c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31"/>
      <c r="R121" s="32"/>
    </row>
    <row r="122" spans="2:18" s="1" customFormat="1" ht="6.95" customHeight="1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18" s="1" customFormat="1" ht="18" customHeight="1">
      <c r="B123" s="30"/>
      <c r="C123" s="25" t="s">
        <v>24</v>
      </c>
      <c r="D123" s="31"/>
      <c r="E123" s="31"/>
      <c r="F123" s="23" t="str">
        <f>F9</f>
        <v xml:space="preserve"> </v>
      </c>
      <c r="G123" s="31"/>
      <c r="H123" s="31"/>
      <c r="I123" s="31"/>
      <c r="J123" s="31"/>
      <c r="K123" s="25" t="s">
        <v>26</v>
      </c>
      <c r="L123" s="31"/>
      <c r="M123" s="233" t="str">
        <f>IF(O9="","",O9)</f>
        <v>5.1.2018</v>
      </c>
      <c r="N123" s="204"/>
      <c r="O123" s="204"/>
      <c r="P123" s="204"/>
      <c r="Q123" s="31"/>
      <c r="R123" s="32"/>
    </row>
    <row r="124" spans="2:18" s="1" customFormat="1" ht="6.95" customHeight="1"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2"/>
    </row>
    <row r="125" spans="2:18" s="1" customFormat="1" ht="15">
      <c r="B125" s="30"/>
      <c r="C125" s="25" t="s">
        <v>30</v>
      </c>
      <c r="D125" s="31"/>
      <c r="E125" s="31"/>
      <c r="F125" s="23" t="str">
        <f>E12</f>
        <v xml:space="preserve"> </v>
      </c>
      <c r="G125" s="31"/>
      <c r="H125" s="31"/>
      <c r="I125" s="31"/>
      <c r="J125" s="31"/>
      <c r="K125" s="25" t="s">
        <v>35</v>
      </c>
      <c r="L125" s="31"/>
      <c r="M125" s="190" t="str">
        <f>E18</f>
        <v xml:space="preserve"> </v>
      </c>
      <c r="N125" s="204"/>
      <c r="O125" s="204"/>
      <c r="P125" s="204"/>
      <c r="Q125" s="204"/>
      <c r="R125" s="32"/>
    </row>
    <row r="126" spans="2:18" s="1" customFormat="1" ht="14.45" customHeight="1">
      <c r="B126" s="30"/>
      <c r="C126" s="25" t="s">
        <v>33</v>
      </c>
      <c r="D126" s="31"/>
      <c r="E126" s="31"/>
      <c r="F126" s="23" t="str">
        <f>IF(E15="","",E15)</f>
        <v>Vyplň údaj</v>
      </c>
      <c r="G126" s="31"/>
      <c r="H126" s="31"/>
      <c r="I126" s="31"/>
      <c r="J126" s="31"/>
      <c r="K126" s="25" t="s">
        <v>37</v>
      </c>
      <c r="L126" s="31"/>
      <c r="M126" s="190" t="str">
        <f>E21</f>
        <v xml:space="preserve"> </v>
      </c>
      <c r="N126" s="204"/>
      <c r="O126" s="204"/>
      <c r="P126" s="204"/>
      <c r="Q126" s="204"/>
      <c r="R126" s="32"/>
    </row>
    <row r="127" spans="2:18" s="1" customFormat="1" ht="10.35" customHeight="1">
      <c r="B127" s="30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2"/>
    </row>
    <row r="128" spans="2:27" s="8" customFormat="1" ht="29.25" customHeight="1">
      <c r="B128" s="143"/>
      <c r="C128" s="144" t="s">
        <v>157</v>
      </c>
      <c r="D128" s="145" t="s">
        <v>158</v>
      </c>
      <c r="E128" s="145" t="s">
        <v>60</v>
      </c>
      <c r="F128" s="241" t="s">
        <v>159</v>
      </c>
      <c r="G128" s="242"/>
      <c r="H128" s="242"/>
      <c r="I128" s="242"/>
      <c r="J128" s="145" t="s">
        <v>160</v>
      </c>
      <c r="K128" s="145" t="s">
        <v>161</v>
      </c>
      <c r="L128" s="243" t="s">
        <v>162</v>
      </c>
      <c r="M128" s="242"/>
      <c r="N128" s="241" t="s">
        <v>136</v>
      </c>
      <c r="O128" s="242"/>
      <c r="P128" s="242"/>
      <c r="Q128" s="244"/>
      <c r="R128" s="146"/>
      <c r="T128" s="76" t="s">
        <v>163</v>
      </c>
      <c r="U128" s="77" t="s">
        <v>42</v>
      </c>
      <c r="V128" s="77" t="s">
        <v>164</v>
      </c>
      <c r="W128" s="77" t="s">
        <v>165</v>
      </c>
      <c r="X128" s="77" t="s">
        <v>166</v>
      </c>
      <c r="Y128" s="77" t="s">
        <v>167</v>
      </c>
      <c r="Z128" s="77" t="s">
        <v>168</v>
      </c>
      <c r="AA128" s="78" t="s">
        <v>169</v>
      </c>
    </row>
    <row r="129" spans="2:63" s="1" customFormat="1" ht="29.25" customHeight="1">
      <c r="B129" s="30"/>
      <c r="C129" s="80" t="s">
        <v>133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256">
        <f>BK129</f>
        <v>0</v>
      </c>
      <c r="O129" s="257"/>
      <c r="P129" s="257"/>
      <c r="Q129" s="257"/>
      <c r="R129" s="32"/>
      <c r="T129" s="79"/>
      <c r="U129" s="46"/>
      <c r="V129" s="46"/>
      <c r="W129" s="147">
        <f>W130+W184+W196</f>
        <v>0</v>
      </c>
      <c r="X129" s="46"/>
      <c r="Y129" s="147">
        <f>Y130+Y184+Y196</f>
        <v>870.34712575</v>
      </c>
      <c r="Z129" s="46"/>
      <c r="AA129" s="148">
        <f>AA130+AA184+AA196</f>
        <v>31.647000000000002</v>
      </c>
      <c r="AT129" s="13" t="s">
        <v>77</v>
      </c>
      <c r="AU129" s="13" t="s">
        <v>138</v>
      </c>
      <c r="BK129" s="149">
        <f>BK130+BK184+BK196</f>
        <v>0</v>
      </c>
    </row>
    <row r="130" spans="2:63" s="9" customFormat="1" ht="37.35" customHeight="1">
      <c r="B130" s="150"/>
      <c r="C130" s="151"/>
      <c r="D130" s="152" t="s">
        <v>139</v>
      </c>
      <c r="E130" s="152"/>
      <c r="F130" s="152"/>
      <c r="G130" s="152"/>
      <c r="H130" s="152"/>
      <c r="I130" s="152"/>
      <c r="J130" s="152"/>
      <c r="K130" s="152"/>
      <c r="L130" s="152"/>
      <c r="M130" s="152"/>
      <c r="N130" s="239">
        <f>BK130</f>
        <v>0</v>
      </c>
      <c r="O130" s="236"/>
      <c r="P130" s="236"/>
      <c r="Q130" s="236"/>
      <c r="R130" s="153"/>
      <c r="T130" s="154"/>
      <c r="U130" s="151"/>
      <c r="V130" s="151"/>
      <c r="W130" s="155">
        <f>W131+W146+W149+W154+W156+W162+W166+W181</f>
        <v>0</v>
      </c>
      <c r="X130" s="151"/>
      <c r="Y130" s="155">
        <f>Y131+Y146+Y149+Y154+Y156+Y162+Y166+Y181</f>
        <v>870.08061435</v>
      </c>
      <c r="Z130" s="151"/>
      <c r="AA130" s="156">
        <f>AA131+AA146+AA149+AA154+AA156+AA162+AA166+AA181</f>
        <v>31.647000000000002</v>
      </c>
      <c r="AR130" s="157" t="s">
        <v>23</v>
      </c>
      <c r="AT130" s="158" t="s">
        <v>77</v>
      </c>
      <c r="AU130" s="158" t="s">
        <v>78</v>
      </c>
      <c r="AY130" s="157" t="s">
        <v>170</v>
      </c>
      <c r="BK130" s="159">
        <f>BK131+BK146+BK149+BK154+BK156+BK162+BK166+BK181</f>
        <v>0</v>
      </c>
    </row>
    <row r="131" spans="2:63" s="9" customFormat="1" ht="19.9" customHeight="1">
      <c r="B131" s="150"/>
      <c r="C131" s="151"/>
      <c r="D131" s="160" t="s">
        <v>320</v>
      </c>
      <c r="E131" s="160"/>
      <c r="F131" s="160"/>
      <c r="G131" s="160"/>
      <c r="H131" s="160"/>
      <c r="I131" s="160"/>
      <c r="J131" s="160"/>
      <c r="K131" s="160"/>
      <c r="L131" s="160"/>
      <c r="M131" s="160"/>
      <c r="N131" s="249">
        <f>BK131</f>
        <v>0</v>
      </c>
      <c r="O131" s="250"/>
      <c r="P131" s="250"/>
      <c r="Q131" s="250"/>
      <c r="R131" s="153"/>
      <c r="T131" s="154"/>
      <c r="U131" s="151"/>
      <c r="V131" s="151"/>
      <c r="W131" s="155">
        <f>SUM(W132:W145)</f>
        <v>0</v>
      </c>
      <c r="X131" s="151"/>
      <c r="Y131" s="155">
        <f>SUM(Y132:Y145)</f>
        <v>0.07586496</v>
      </c>
      <c r="Z131" s="151"/>
      <c r="AA131" s="156">
        <f>SUM(AA132:AA145)</f>
        <v>31.647000000000002</v>
      </c>
      <c r="AR131" s="157" t="s">
        <v>23</v>
      </c>
      <c r="AT131" s="158" t="s">
        <v>77</v>
      </c>
      <c r="AU131" s="158" t="s">
        <v>23</v>
      </c>
      <c r="AY131" s="157" t="s">
        <v>170</v>
      </c>
      <c r="BK131" s="159">
        <f>SUM(BK132:BK145)</f>
        <v>0</v>
      </c>
    </row>
    <row r="132" spans="2:65" s="1" customFormat="1" ht="31.5" customHeight="1">
      <c r="B132" s="30"/>
      <c r="C132" s="161" t="s">
        <v>23</v>
      </c>
      <c r="D132" s="161" t="s">
        <v>171</v>
      </c>
      <c r="E132" s="162" t="s">
        <v>495</v>
      </c>
      <c r="F132" s="245" t="s">
        <v>496</v>
      </c>
      <c r="G132" s="246"/>
      <c r="H132" s="246"/>
      <c r="I132" s="246"/>
      <c r="J132" s="163" t="s">
        <v>174</v>
      </c>
      <c r="K132" s="164">
        <v>46.2</v>
      </c>
      <c r="L132" s="247">
        <v>0</v>
      </c>
      <c r="M132" s="246"/>
      <c r="N132" s="248">
        <f aca="true" t="shared" si="5" ref="N132:N145">ROUND(L132*K132,2)</f>
        <v>0</v>
      </c>
      <c r="O132" s="246"/>
      <c r="P132" s="246"/>
      <c r="Q132" s="246"/>
      <c r="R132" s="32"/>
      <c r="T132" s="165" t="s">
        <v>21</v>
      </c>
      <c r="U132" s="39" t="s">
        <v>43</v>
      </c>
      <c r="V132" s="31"/>
      <c r="W132" s="166">
        <f aca="true" t="shared" si="6" ref="W132:W145">V132*K132</f>
        <v>0</v>
      </c>
      <c r="X132" s="166">
        <v>0</v>
      </c>
      <c r="Y132" s="166">
        <f aca="true" t="shared" si="7" ref="Y132:Y145">X132*K132</f>
        <v>0</v>
      </c>
      <c r="Z132" s="166">
        <v>0.235</v>
      </c>
      <c r="AA132" s="167">
        <f aca="true" t="shared" si="8" ref="AA132:AA145">Z132*K132</f>
        <v>10.857</v>
      </c>
      <c r="AR132" s="13" t="s">
        <v>175</v>
      </c>
      <c r="AT132" s="13" t="s">
        <v>171</v>
      </c>
      <c r="AU132" s="13" t="s">
        <v>129</v>
      </c>
      <c r="AY132" s="13" t="s">
        <v>170</v>
      </c>
      <c r="BE132" s="105">
        <f aca="true" t="shared" si="9" ref="BE132:BE145">IF(U132="základní",N132,0)</f>
        <v>0</v>
      </c>
      <c r="BF132" s="105">
        <f aca="true" t="shared" si="10" ref="BF132:BF145">IF(U132="snížená",N132,0)</f>
        <v>0</v>
      </c>
      <c r="BG132" s="105">
        <f aca="true" t="shared" si="11" ref="BG132:BG145">IF(U132="zákl. přenesená",N132,0)</f>
        <v>0</v>
      </c>
      <c r="BH132" s="105">
        <f aca="true" t="shared" si="12" ref="BH132:BH145">IF(U132="sníž. přenesená",N132,0)</f>
        <v>0</v>
      </c>
      <c r="BI132" s="105">
        <f aca="true" t="shared" si="13" ref="BI132:BI145">IF(U132="nulová",N132,0)</f>
        <v>0</v>
      </c>
      <c r="BJ132" s="13" t="s">
        <v>23</v>
      </c>
      <c r="BK132" s="105">
        <f aca="true" t="shared" si="14" ref="BK132:BK145">ROUND(L132*K132,2)</f>
        <v>0</v>
      </c>
      <c r="BL132" s="13" t="s">
        <v>175</v>
      </c>
      <c r="BM132" s="13" t="s">
        <v>497</v>
      </c>
    </row>
    <row r="133" spans="2:65" s="1" customFormat="1" ht="31.5" customHeight="1">
      <c r="B133" s="30"/>
      <c r="C133" s="161" t="s">
        <v>129</v>
      </c>
      <c r="D133" s="161" t="s">
        <v>171</v>
      </c>
      <c r="E133" s="162" t="s">
        <v>498</v>
      </c>
      <c r="F133" s="245" t="s">
        <v>499</v>
      </c>
      <c r="G133" s="246"/>
      <c r="H133" s="246"/>
      <c r="I133" s="246"/>
      <c r="J133" s="163" t="s">
        <v>174</v>
      </c>
      <c r="K133" s="164">
        <v>46.2</v>
      </c>
      <c r="L133" s="247">
        <v>0</v>
      </c>
      <c r="M133" s="246"/>
      <c r="N133" s="248">
        <f t="shared" si="5"/>
        <v>0</v>
      </c>
      <c r="O133" s="246"/>
      <c r="P133" s="246"/>
      <c r="Q133" s="246"/>
      <c r="R133" s="32"/>
      <c r="T133" s="165" t="s">
        <v>21</v>
      </c>
      <c r="U133" s="39" t="s">
        <v>43</v>
      </c>
      <c r="V133" s="31"/>
      <c r="W133" s="166">
        <f t="shared" si="6"/>
        <v>0</v>
      </c>
      <c r="X133" s="166">
        <v>0</v>
      </c>
      <c r="Y133" s="166">
        <f t="shared" si="7"/>
        <v>0</v>
      </c>
      <c r="Z133" s="166">
        <v>0.45</v>
      </c>
      <c r="AA133" s="167">
        <f t="shared" si="8"/>
        <v>20.790000000000003</v>
      </c>
      <c r="AR133" s="13" t="s">
        <v>175</v>
      </c>
      <c r="AT133" s="13" t="s">
        <v>171</v>
      </c>
      <c r="AU133" s="13" t="s">
        <v>129</v>
      </c>
      <c r="AY133" s="13" t="s">
        <v>170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3" t="s">
        <v>23</v>
      </c>
      <c r="BK133" s="105">
        <f t="shared" si="14"/>
        <v>0</v>
      </c>
      <c r="BL133" s="13" t="s">
        <v>175</v>
      </c>
      <c r="BM133" s="13" t="s">
        <v>500</v>
      </c>
    </row>
    <row r="134" spans="2:65" s="1" customFormat="1" ht="31.5" customHeight="1">
      <c r="B134" s="30"/>
      <c r="C134" s="161" t="s">
        <v>180</v>
      </c>
      <c r="D134" s="161" t="s">
        <v>171</v>
      </c>
      <c r="E134" s="162" t="s">
        <v>324</v>
      </c>
      <c r="F134" s="245" t="s">
        <v>325</v>
      </c>
      <c r="G134" s="246"/>
      <c r="H134" s="246"/>
      <c r="I134" s="246"/>
      <c r="J134" s="163" t="s">
        <v>198</v>
      </c>
      <c r="K134" s="164">
        <v>274</v>
      </c>
      <c r="L134" s="247">
        <v>0</v>
      </c>
      <c r="M134" s="246"/>
      <c r="N134" s="248">
        <f t="shared" si="5"/>
        <v>0</v>
      </c>
      <c r="O134" s="246"/>
      <c r="P134" s="246"/>
      <c r="Q134" s="246"/>
      <c r="R134" s="32"/>
      <c r="T134" s="165" t="s">
        <v>21</v>
      </c>
      <c r="U134" s="39" t="s">
        <v>43</v>
      </c>
      <c r="V134" s="31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3" t="s">
        <v>175</v>
      </c>
      <c r="AT134" s="13" t="s">
        <v>171</v>
      </c>
      <c r="AU134" s="13" t="s">
        <v>129</v>
      </c>
      <c r="AY134" s="13" t="s">
        <v>170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3" t="s">
        <v>23</v>
      </c>
      <c r="BK134" s="105">
        <f t="shared" si="14"/>
        <v>0</v>
      </c>
      <c r="BL134" s="13" t="s">
        <v>175</v>
      </c>
      <c r="BM134" s="13" t="s">
        <v>501</v>
      </c>
    </row>
    <row r="135" spans="2:65" s="1" customFormat="1" ht="31.5" customHeight="1">
      <c r="B135" s="30"/>
      <c r="C135" s="161" t="s">
        <v>175</v>
      </c>
      <c r="D135" s="161" t="s">
        <v>171</v>
      </c>
      <c r="E135" s="162" t="s">
        <v>502</v>
      </c>
      <c r="F135" s="245" t="s">
        <v>503</v>
      </c>
      <c r="G135" s="246"/>
      <c r="H135" s="246"/>
      <c r="I135" s="246"/>
      <c r="J135" s="163" t="s">
        <v>198</v>
      </c>
      <c r="K135" s="164">
        <v>46.2</v>
      </c>
      <c r="L135" s="247">
        <v>0</v>
      </c>
      <c r="M135" s="246"/>
      <c r="N135" s="248">
        <f t="shared" si="5"/>
        <v>0</v>
      </c>
      <c r="O135" s="246"/>
      <c r="P135" s="246"/>
      <c r="Q135" s="246"/>
      <c r="R135" s="32"/>
      <c r="T135" s="165" t="s">
        <v>21</v>
      </c>
      <c r="U135" s="39" t="s">
        <v>43</v>
      </c>
      <c r="V135" s="31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3" t="s">
        <v>175</v>
      </c>
      <c r="AT135" s="13" t="s">
        <v>171</v>
      </c>
      <c r="AU135" s="13" t="s">
        <v>129</v>
      </c>
      <c r="AY135" s="13" t="s">
        <v>170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3" t="s">
        <v>23</v>
      </c>
      <c r="BK135" s="105">
        <f t="shared" si="14"/>
        <v>0</v>
      </c>
      <c r="BL135" s="13" t="s">
        <v>175</v>
      </c>
      <c r="BM135" s="13" t="s">
        <v>504</v>
      </c>
    </row>
    <row r="136" spans="2:65" s="1" customFormat="1" ht="31.5" customHeight="1">
      <c r="B136" s="30"/>
      <c r="C136" s="161" t="s">
        <v>187</v>
      </c>
      <c r="D136" s="161" t="s">
        <v>171</v>
      </c>
      <c r="E136" s="162" t="s">
        <v>327</v>
      </c>
      <c r="F136" s="245" t="s">
        <v>328</v>
      </c>
      <c r="G136" s="246"/>
      <c r="H136" s="246"/>
      <c r="I136" s="246"/>
      <c r="J136" s="163" t="s">
        <v>198</v>
      </c>
      <c r="K136" s="164">
        <v>150</v>
      </c>
      <c r="L136" s="247">
        <v>0</v>
      </c>
      <c r="M136" s="246"/>
      <c r="N136" s="248">
        <f t="shared" si="5"/>
        <v>0</v>
      </c>
      <c r="O136" s="246"/>
      <c r="P136" s="246"/>
      <c r="Q136" s="246"/>
      <c r="R136" s="32"/>
      <c r="T136" s="165" t="s">
        <v>21</v>
      </c>
      <c r="U136" s="39" t="s">
        <v>43</v>
      </c>
      <c r="V136" s="31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3" t="s">
        <v>175</v>
      </c>
      <c r="AT136" s="13" t="s">
        <v>171</v>
      </c>
      <c r="AU136" s="13" t="s">
        <v>129</v>
      </c>
      <c r="AY136" s="13" t="s">
        <v>170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3" t="s">
        <v>23</v>
      </c>
      <c r="BK136" s="105">
        <f t="shared" si="14"/>
        <v>0</v>
      </c>
      <c r="BL136" s="13" t="s">
        <v>175</v>
      </c>
      <c r="BM136" s="13" t="s">
        <v>505</v>
      </c>
    </row>
    <row r="137" spans="2:65" s="1" customFormat="1" ht="31.5" customHeight="1">
      <c r="B137" s="30"/>
      <c r="C137" s="161" t="s">
        <v>191</v>
      </c>
      <c r="D137" s="161" t="s">
        <v>171</v>
      </c>
      <c r="E137" s="162" t="s">
        <v>330</v>
      </c>
      <c r="F137" s="245" t="s">
        <v>331</v>
      </c>
      <c r="G137" s="246"/>
      <c r="H137" s="246"/>
      <c r="I137" s="246"/>
      <c r="J137" s="163" t="s">
        <v>198</v>
      </c>
      <c r="K137" s="164">
        <v>150</v>
      </c>
      <c r="L137" s="247">
        <v>0</v>
      </c>
      <c r="M137" s="246"/>
      <c r="N137" s="248">
        <f t="shared" si="5"/>
        <v>0</v>
      </c>
      <c r="O137" s="246"/>
      <c r="P137" s="246"/>
      <c r="Q137" s="246"/>
      <c r="R137" s="32"/>
      <c r="T137" s="165" t="s">
        <v>21</v>
      </c>
      <c r="U137" s="39" t="s">
        <v>43</v>
      </c>
      <c r="V137" s="31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3" t="s">
        <v>175</v>
      </c>
      <c r="AT137" s="13" t="s">
        <v>171</v>
      </c>
      <c r="AU137" s="13" t="s">
        <v>129</v>
      </c>
      <c r="AY137" s="13" t="s">
        <v>170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3" t="s">
        <v>23</v>
      </c>
      <c r="BK137" s="105">
        <f t="shared" si="14"/>
        <v>0</v>
      </c>
      <c r="BL137" s="13" t="s">
        <v>175</v>
      </c>
      <c r="BM137" s="13" t="s">
        <v>506</v>
      </c>
    </row>
    <row r="138" spans="2:65" s="1" customFormat="1" ht="22.5" customHeight="1">
      <c r="B138" s="30"/>
      <c r="C138" s="161" t="s">
        <v>195</v>
      </c>
      <c r="D138" s="161" t="s">
        <v>171</v>
      </c>
      <c r="E138" s="162" t="s">
        <v>507</v>
      </c>
      <c r="F138" s="245" t="s">
        <v>508</v>
      </c>
      <c r="G138" s="246"/>
      <c r="H138" s="246"/>
      <c r="I138" s="246"/>
      <c r="J138" s="163" t="s">
        <v>174</v>
      </c>
      <c r="K138" s="164">
        <v>105.368</v>
      </c>
      <c r="L138" s="247">
        <v>0</v>
      </c>
      <c r="M138" s="246"/>
      <c r="N138" s="248">
        <f t="shared" si="5"/>
        <v>0</v>
      </c>
      <c r="O138" s="246"/>
      <c r="P138" s="246"/>
      <c r="Q138" s="246"/>
      <c r="R138" s="32"/>
      <c r="T138" s="165" t="s">
        <v>21</v>
      </c>
      <c r="U138" s="39" t="s">
        <v>43</v>
      </c>
      <c r="V138" s="31"/>
      <c r="W138" s="166">
        <f t="shared" si="6"/>
        <v>0</v>
      </c>
      <c r="X138" s="166">
        <v>0.00072</v>
      </c>
      <c r="Y138" s="166">
        <f t="shared" si="7"/>
        <v>0.07586496</v>
      </c>
      <c r="Z138" s="166">
        <v>0</v>
      </c>
      <c r="AA138" s="167">
        <f t="shared" si="8"/>
        <v>0</v>
      </c>
      <c r="AR138" s="13" t="s">
        <v>175</v>
      </c>
      <c r="AT138" s="13" t="s">
        <v>171</v>
      </c>
      <c r="AU138" s="13" t="s">
        <v>129</v>
      </c>
      <c r="AY138" s="13" t="s">
        <v>170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3" t="s">
        <v>23</v>
      </c>
      <c r="BK138" s="105">
        <f t="shared" si="14"/>
        <v>0</v>
      </c>
      <c r="BL138" s="13" t="s">
        <v>175</v>
      </c>
      <c r="BM138" s="13" t="s">
        <v>509</v>
      </c>
    </row>
    <row r="139" spans="2:65" s="1" customFormat="1" ht="31.5" customHeight="1">
      <c r="B139" s="30"/>
      <c r="C139" s="161" t="s">
        <v>200</v>
      </c>
      <c r="D139" s="161" t="s">
        <v>171</v>
      </c>
      <c r="E139" s="162" t="s">
        <v>336</v>
      </c>
      <c r="F139" s="245" t="s">
        <v>337</v>
      </c>
      <c r="G139" s="246"/>
      <c r="H139" s="246"/>
      <c r="I139" s="246"/>
      <c r="J139" s="163" t="s">
        <v>198</v>
      </c>
      <c r="K139" s="164">
        <v>442.48</v>
      </c>
      <c r="L139" s="247">
        <v>0</v>
      </c>
      <c r="M139" s="246"/>
      <c r="N139" s="248">
        <f t="shared" si="5"/>
        <v>0</v>
      </c>
      <c r="O139" s="246"/>
      <c r="P139" s="246"/>
      <c r="Q139" s="246"/>
      <c r="R139" s="32"/>
      <c r="T139" s="165" t="s">
        <v>21</v>
      </c>
      <c r="U139" s="39" t="s">
        <v>43</v>
      </c>
      <c r="V139" s="31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3" t="s">
        <v>175</v>
      </c>
      <c r="AT139" s="13" t="s">
        <v>171</v>
      </c>
      <c r="AU139" s="13" t="s">
        <v>129</v>
      </c>
      <c r="AY139" s="13" t="s">
        <v>170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3" t="s">
        <v>23</v>
      </c>
      <c r="BK139" s="105">
        <f t="shared" si="14"/>
        <v>0</v>
      </c>
      <c r="BL139" s="13" t="s">
        <v>175</v>
      </c>
      <c r="BM139" s="13" t="s">
        <v>510</v>
      </c>
    </row>
    <row r="140" spans="2:65" s="1" customFormat="1" ht="44.25" customHeight="1">
      <c r="B140" s="30"/>
      <c r="C140" s="161" t="s">
        <v>205</v>
      </c>
      <c r="D140" s="161" t="s">
        <v>171</v>
      </c>
      <c r="E140" s="162" t="s">
        <v>339</v>
      </c>
      <c r="F140" s="245" t="s">
        <v>340</v>
      </c>
      <c r="G140" s="246"/>
      <c r="H140" s="246"/>
      <c r="I140" s="246"/>
      <c r="J140" s="163" t="s">
        <v>198</v>
      </c>
      <c r="K140" s="164">
        <v>1327.44</v>
      </c>
      <c r="L140" s="247">
        <v>0</v>
      </c>
      <c r="M140" s="246"/>
      <c r="N140" s="248">
        <f t="shared" si="5"/>
        <v>0</v>
      </c>
      <c r="O140" s="246"/>
      <c r="P140" s="246"/>
      <c r="Q140" s="246"/>
      <c r="R140" s="32"/>
      <c r="T140" s="165" t="s">
        <v>21</v>
      </c>
      <c r="U140" s="39" t="s">
        <v>43</v>
      </c>
      <c r="V140" s="31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3" t="s">
        <v>175</v>
      </c>
      <c r="AT140" s="13" t="s">
        <v>171</v>
      </c>
      <c r="AU140" s="13" t="s">
        <v>129</v>
      </c>
      <c r="AY140" s="13" t="s">
        <v>170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3" t="s">
        <v>23</v>
      </c>
      <c r="BK140" s="105">
        <f t="shared" si="14"/>
        <v>0</v>
      </c>
      <c r="BL140" s="13" t="s">
        <v>175</v>
      </c>
      <c r="BM140" s="13" t="s">
        <v>511</v>
      </c>
    </row>
    <row r="141" spans="2:65" s="1" customFormat="1" ht="22.5" customHeight="1">
      <c r="B141" s="30"/>
      <c r="C141" s="161" t="s">
        <v>28</v>
      </c>
      <c r="D141" s="161" t="s">
        <v>171</v>
      </c>
      <c r="E141" s="162" t="s">
        <v>512</v>
      </c>
      <c r="F141" s="245" t="s">
        <v>513</v>
      </c>
      <c r="G141" s="246"/>
      <c r="H141" s="246"/>
      <c r="I141" s="246"/>
      <c r="J141" s="163" t="s">
        <v>198</v>
      </c>
      <c r="K141" s="164">
        <v>442.48</v>
      </c>
      <c r="L141" s="247">
        <v>0</v>
      </c>
      <c r="M141" s="246"/>
      <c r="N141" s="248">
        <f t="shared" si="5"/>
        <v>0</v>
      </c>
      <c r="O141" s="246"/>
      <c r="P141" s="246"/>
      <c r="Q141" s="246"/>
      <c r="R141" s="32"/>
      <c r="T141" s="165" t="s">
        <v>21</v>
      </c>
      <c r="U141" s="39" t="s">
        <v>43</v>
      </c>
      <c r="V141" s="31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3" t="s">
        <v>175</v>
      </c>
      <c r="AT141" s="13" t="s">
        <v>171</v>
      </c>
      <c r="AU141" s="13" t="s">
        <v>129</v>
      </c>
      <c r="AY141" s="13" t="s">
        <v>170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3" t="s">
        <v>23</v>
      </c>
      <c r="BK141" s="105">
        <f t="shared" si="14"/>
        <v>0</v>
      </c>
      <c r="BL141" s="13" t="s">
        <v>175</v>
      </c>
      <c r="BM141" s="13" t="s">
        <v>514</v>
      </c>
    </row>
    <row r="142" spans="2:65" s="1" customFormat="1" ht="22.5" customHeight="1">
      <c r="B142" s="30"/>
      <c r="C142" s="161" t="s">
        <v>213</v>
      </c>
      <c r="D142" s="161" t="s">
        <v>171</v>
      </c>
      <c r="E142" s="162" t="s">
        <v>345</v>
      </c>
      <c r="F142" s="245" t="s">
        <v>346</v>
      </c>
      <c r="G142" s="246"/>
      <c r="H142" s="246"/>
      <c r="I142" s="246"/>
      <c r="J142" s="163" t="s">
        <v>198</v>
      </c>
      <c r="K142" s="164">
        <v>442.48</v>
      </c>
      <c r="L142" s="247">
        <v>0</v>
      </c>
      <c r="M142" s="246"/>
      <c r="N142" s="248">
        <f t="shared" si="5"/>
        <v>0</v>
      </c>
      <c r="O142" s="246"/>
      <c r="P142" s="246"/>
      <c r="Q142" s="246"/>
      <c r="R142" s="32"/>
      <c r="T142" s="165" t="s">
        <v>21</v>
      </c>
      <c r="U142" s="39" t="s">
        <v>43</v>
      </c>
      <c r="V142" s="31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3" t="s">
        <v>175</v>
      </c>
      <c r="AT142" s="13" t="s">
        <v>171</v>
      </c>
      <c r="AU142" s="13" t="s">
        <v>129</v>
      </c>
      <c r="AY142" s="13" t="s">
        <v>170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3" t="s">
        <v>23</v>
      </c>
      <c r="BK142" s="105">
        <f t="shared" si="14"/>
        <v>0</v>
      </c>
      <c r="BL142" s="13" t="s">
        <v>175</v>
      </c>
      <c r="BM142" s="13" t="s">
        <v>515</v>
      </c>
    </row>
    <row r="143" spans="2:65" s="1" customFormat="1" ht="31.5" customHeight="1">
      <c r="B143" s="30"/>
      <c r="C143" s="161" t="s">
        <v>217</v>
      </c>
      <c r="D143" s="161" t="s">
        <v>171</v>
      </c>
      <c r="E143" s="162" t="s">
        <v>348</v>
      </c>
      <c r="F143" s="245" t="s">
        <v>349</v>
      </c>
      <c r="G143" s="246"/>
      <c r="H143" s="246"/>
      <c r="I143" s="246"/>
      <c r="J143" s="163" t="s">
        <v>203</v>
      </c>
      <c r="K143" s="164">
        <v>894.2</v>
      </c>
      <c r="L143" s="247">
        <v>0</v>
      </c>
      <c r="M143" s="246"/>
      <c r="N143" s="248">
        <f t="shared" si="5"/>
        <v>0</v>
      </c>
      <c r="O143" s="246"/>
      <c r="P143" s="246"/>
      <c r="Q143" s="246"/>
      <c r="R143" s="32"/>
      <c r="T143" s="165" t="s">
        <v>21</v>
      </c>
      <c r="U143" s="39" t="s">
        <v>43</v>
      </c>
      <c r="V143" s="31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3" t="s">
        <v>175</v>
      </c>
      <c r="AT143" s="13" t="s">
        <v>171</v>
      </c>
      <c r="AU143" s="13" t="s">
        <v>129</v>
      </c>
      <c r="AY143" s="13" t="s">
        <v>170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3" t="s">
        <v>23</v>
      </c>
      <c r="BK143" s="105">
        <f t="shared" si="14"/>
        <v>0</v>
      </c>
      <c r="BL143" s="13" t="s">
        <v>175</v>
      </c>
      <c r="BM143" s="13" t="s">
        <v>516</v>
      </c>
    </row>
    <row r="144" spans="2:65" s="1" customFormat="1" ht="31.5" customHeight="1">
      <c r="B144" s="30"/>
      <c r="C144" s="161" t="s">
        <v>221</v>
      </c>
      <c r="D144" s="161" t="s">
        <v>171</v>
      </c>
      <c r="E144" s="162" t="s">
        <v>351</v>
      </c>
      <c r="F144" s="245" t="s">
        <v>352</v>
      </c>
      <c r="G144" s="246"/>
      <c r="H144" s="246"/>
      <c r="I144" s="246"/>
      <c r="J144" s="163" t="s">
        <v>198</v>
      </c>
      <c r="K144" s="164">
        <v>251.072</v>
      </c>
      <c r="L144" s="247">
        <v>0</v>
      </c>
      <c r="M144" s="246"/>
      <c r="N144" s="248">
        <f t="shared" si="5"/>
        <v>0</v>
      </c>
      <c r="O144" s="246"/>
      <c r="P144" s="246"/>
      <c r="Q144" s="246"/>
      <c r="R144" s="32"/>
      <c r="T144" s="165" t="s">
        <v>21</v>
      </c>
      <c r="U144" s="39" t="s">
        <v>43</v>
      </c>
      <c r="V144" s="31"/>
      <c r="W144" s="166">
        <f t="shared" si="6"/>
        <v>0</v>
      </c>
      <c r="X144" s="166">
        <v>0</v>
      </c>
      <c r="Y144" s="166">
        <f t="shared" si="7"/>
        <v>0</v>
      </c>
      <c r="Z144" s="166">
        <v>0</v>
      </c>
      <c r="AA144" s="167">
        <f t="shared" si="8"/>
        <v>0</v>
      </c>
      <c r="AR144" s="13" t="s">
        <v>175</v>
      </c>
      <c r="AT144" s="13" t="s">
        <v>171</v>
      </c>
      <c r="AU144" s="13" t="s">
        <v>129</v>
      </c>
      <c r="AY144" s="13" t="s">
        <v>170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3" t="s">
        <v>23</v>
      </c>
      <c r="BK144" s="105">
        <f t="shared" si="14"/>
        <v>0</v>
      </c>
      <c r="BL144" s="13" t="s">
        <v>175</v>
      </c>
      <c r="BM144" s="13" t="s">
        <v>517</v>
      </c>
    </row>
    <row r="145" spans="2:65" s="1" customFormat="1" ht="22.5" customHeight="1">
      <c r="B145" s="30"/>
      <c r="C145" s="161" t="s">
        <v>225</v>
      </c>
      <c r="D145" s="161" t="s">
        <v>171</v>
      </c>
      <c r="E145" s="162" t="s">
        <v>518</v>
      </c>
      <c r="F145" s="245" t="s">
        <v>519</v>
      </c>
      <c r="G145" s="246"/>
      <c r="H145" s="246"/>
      <c r="I145" s="246"/>
      <c r="J145" s="163" t="s">
        <v>174</v>
      </c>
      <c r="K145" s="164">
        <v>747.768</v>
      </c>
      <c r="L145" s="247">
        <v>0</v>
      </c>
      <c r="M145" s="246"/>
      <c r="N145" s="248">
        <f t="shared" si="5"/>
        <v>0</v>
      </c>
      <c r="O145" s="246"/>
      <c r="P145" s="246"/>
      <c r="Q145" s="246"/>
      <c r="R145" s="32"/>
      <c r="T145" s="165" t="s">
        <v>21</v>
      </c>
      <c r="U145" s="39" t="s">
        <v>43</v>
      </c>
      <c r="V145" s="31"/>
      <c r="W145" s="166">
        <f t="shared" si="6"/>
        <v>0</v>
      </c>
      <c r="X145" s="166">
        <v>0</v>
      </c>
      <c r="Y145" s="166">
        <f t="shared" si="7"/>
        <v>0</v>
      </c>
      <c r="Z145" s="166">
        <v>0</v>
      </c>
      <c r="AA145" s="167">
        <f t="shared" si="8"/>
        <v>0</v>
      </c>
      <c r="AR145" s="13" t="s">
        <v>175</v>
      </c>
      <c r="AT145" s="13" t="s">
        <v>171</v>
      </c>
      <c r="AU145" s="13" t="s">
        <v>129</v>
      </c>
      <c r="AY145" s="13" t="s">
        <v>170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3" t="s">
        <v>23</v>
      </c>
      <c r="BK145" s="105">
        <f t="shared" si="14"/>
        <v>0</v>
      </c>
      <c r="BL145" s="13" t="s">
        <v>175</v>
      </c>
      <c r="BM145" s="13" t="s">
        <v>520</v>
      </c>
    </row>
    <row r="146" spans="2:63" s="9" customFormat="1" ht="29.85" customHeight="1">
      <c r="B146" s="150"/>
      <c r="C146" s="151"/>
      <c r="D146" s="160" t="s">
        <v>321</v>
      </c>
      <c r="E146" s="160"/>
      <c r="F146" s="160"/>
      <c r="G146" s="160"/>
      <c r="H146" s="160"/>
      <c r="I146" s="160"/>
      <c r="J146" s="160"/>
      <c r="K146" s="160"/>
      <c r="L146" s="160"/>
      <c r="M146" s="160"/>
      <c r="N146" s="258">
        <f>BK146</f>
        <v>0</v>
      </c>
      <c r="O146" s="259"/>
      <c r="P146" s="259"/>
      <c r="Q146" s="259"/>
      <c r="R146" s="153"/>
      <c r="T146" s="154"/>
      <c r="U146" s="151"/>
      <c r="V146" s="151"/>
      <c r="W146" s="155">
        <f>SUM(W147:W148)</f>
        <v>0</v>
      </c>
      <c r="X146" s="151"/>
      <c r="Y146" s="155">
        <f>SUM(Y147:Y148)</f>
        <v>1.4440575999999998</v>
      </c>
      <c r="Z146" s="151"/>
      <c r="AA146" s="156">
        <f>SUM(AA147:AA148)</f>
        <v>0</v>
      </c>
      <c r="AR146" s="157" t="s">
        <v>23</v>
      </c>
      <c r="AT146" s="158" t="s">
        <v>77</v>
      </c>
      <c r="AU146" s="158" t="s">
        <v>23</v>
      </c>
      <c r="AY146" s="157" t="s">
        <v>170</v>
      </c>
      <c r="BK146" s="159">
        <f>SUM(BK147:BK148)</f>
        <v>0</v>
      </c>
    </row>
    <row r="147" spans="2:65" s="1" customFormat="1" ht="31.5" customHeight="1">
      <c r="B147" s="30"/>
      <c r="C147" s="161" t="s">
        <v>9</v>
      </c>
      <c r="D147" s="161" t="s">
        <v>171</v>
      </c>
      <c r="E147" s="162" t="s">
        <v>357</v>
      </c>
      <c r="F147" s="245" t="s">
        <v>358</v>
      </c>
      <c r="G147" s="246"/>
      <c r="H147" s="246"/>
      <c r="I147" s="246"/>
      <c r="J147" s="163" t="s">
        <v>243</v>
      </c>
      <c r="K147" s="164">
        <v>52.961</v>
      </c>
      <c r="L147" s="247">
        <v>0</v>
      </c>
      <c r="M147" s="246"/>
      <c r="N147" s="248">
        <f>ROUND(L147*K147,2)</f>
        <v>0</v>
      </c>
      <c r="O147" s="246"/>
      <c r="P147" s="246"/>
      <c r="Q147" s="246"/>
      <c r="R147" s="32"/>
      <c r="T147" s="165" t="s">
        <v>21</v>
      </c>
      <c r="U147" s="39" t="s">
        <v>43</v>
      </c>
      <c r="V147" s="31"/>
      <c r="W147" s="166">
        <f>V147*K147</f>
        <v>0</v>
      </c>
      <c r="X147" s="166">
        <v>0</v>
      </c>
      <c r="Y147" s="166">
        <f>X147*K147</f>
        <v>0</v>
      </c>
      <c r="Z147" s="166">
        <v>0</v>
      </c>
      <c r="AA147" s="167">
        <f>Z147*K147</f>
        <v>0</v>
      </c>
      <c r="AR147" s="13" t="s">
        <v>175</v>
      </c>
      <c r="AT147" s="13" t="s">
        <v>171</v>
      </c>
      <c r="AU147" s="13" t="s">
        <v>129</v>
      </c>
      <c r="AY147" s="13" t="s">
        <v>170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3" t="s">
        <v>23</v>
      </c>
      <c r="BK147" s="105">
        <f>ROUND(L147*K147,2)</f>
        <v>0</v>
      </c>
      <c r="BL147" s="13" t="s">
        <v>175</v>
      </c>
      <c r="BM147" s="13" t="s">
        <v>521</v>
      </c>
    </row>
    <row r="148" spans="2:65" s="1" customFormat="1" ht="22.5" customHeight="1">
      <c r="B148" s="30"/>
      <c r="C148" s="161" t="s">
        <v>232</v>
      </c>
      <c r="D148" s="161" t="s">
        <v>171</v>
      </c>
      <c r="E148" s="162" t="s">
        <v>522</v>
      </c>
      <c r="F148" s="245" t="s">
        <v>523</v>
      </c>
      <c r="G148" s="246"/>
      <c r="H148" s="246"/>
      <c r="I148" s="246"/>
      <c r="J148" s="163" t="s">
        <v>198</v>
      </c>
      <c r="K148" s="164">
        <v>0.64</v>
      </c>
      <c r="L148" s="247">
        <v>0</v>
      </c>
      <c r="M148" s="246"/>
      <c r="N148" s="248">
        <f>ROUND(L148*K148,2)</f>
        <v>0</v>
      </c>
      <c r="O148" s="246"/>
      <c r="P148" s="246"/>
      <c r="Q148" s="246"/>
      <c r="R148" s="32"/>
      <c r="T148" s="165" t="s">
        <v>21</v>
      </c>
      <c r="U148" s="39" t="s">
        <v>43</v>
      </c>
      <c r="V148" s="31"/>
      <c r="W148" s="166">
        <f>V148*K148</f>
        <v>0</v>
      </c>
      <c r="X148" s="166">
        <v>2.25634</v>
      </c>
      <c r="Y148" s="166">
        <f>X148*K148</f>
        <v>1.4440575999999998</v>
      </c>
      <c r="Z148" s="166">
        <v>0</v>
      </c>
      <c r="AA148" s="167">
        <f>Z148*K148</f>
        <v>0</v>
      </c>
      <c r="AR148" s="13" t="s">
        <v>175</v>
      </c>
      <c r="AT148" s="13" t="s">
        <v>171</v>
      </c>
      <c r="AU148" s="13" t="s">
        <v>129</v>
      </c>
      <c r="AY148" s="13" t="s">
        <v>170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13" t="s">
        <v>23</v>
      </c>
      <c r="BK148" s="105">
        <f>ROUND(L148*K148,2)</f>
        <v>0</v>
      </c>
      <c r="BL148" s="13" t="s">
        <v>175</v>
      </c>
      <c r="BM148" s="13" t="s">
        <v>524</v>
      </c>
    </row>
    <row r="149" spans="2:63" s="9" customFormat="1" ht="29.85" customHeight="1">
      <c r="B149" s="150"/>
      <c r="C149" s="151"/>
      <c r="D149" s="160" t="s">
        <v>322</v>
      </c>
      <c r="E149" s="160"/>
      <c r="F149" s="160"/>
      <c r="G149" s="160"/>
      <c r="H149" s="160"/>
      <c r="I149" s="160"/>
      <c r="J149" s="160"/>
      <c r="K149" s="160"/>
      <c r="L149" s="160"/>
      <c r="M149" s="160"/>
      <c r="N149" s="258">
        <f>BK149</f>
        <v>0</v>
      </c>
      <c r="O149" s="259"/>
      <c r="P149" s="259"/>
      <c r="Q149" s="259"/>
      <c r="R149" s="153"/>
      <c r="T149" s="154"/>
      <c r="U149" s="151"/>
      <c r="V149" s="151"/>
      <c r="W149" s="155">
        <f>SUM(W150:W153)</f>
        <v>0</v>
      </c>
      <c r="X149" s="151"/>
      <c r="Y149" s="155">
        <f>SUM(Y150:Y153)</f>
        <v>119.74307368999999</v>
      </c>
      <c r="Z149" s="151"/>
      <c r="AA149" s="156">
        <f>SUM(AA150:AA153)</f>
        <v>0</v>
      </c>
      <c r="AR149" s="157" t="s">
        <v>23</v>
      </c>
      <c r="AT149" s="158" t="s">
        <v>77</v>
      </c>
      <c r="AU149" s="158" t="s">
        <v>23</v>
      </c>
      <c r="AY149" s="157" t="s">
        <v>170</v>
      </c>
      <c r="BK149" s="159">
        <f>SUM(BK150:BK153)</f>
        <v>0</v>
      </c>
    </row>
    <row r="150" spans="2:65" s="1" customFormat="1" ht="22.5" customHeight="1">
      <c r="B150" s="30"/>
      <c r="C150" s="161" t="s">
        <v>240</v>
      </c>
      <c r="D150" s="161" t="s">
        <v>171</v>
      </c>
      <c r="E150" s="162" t="s">
        <v>360</v>
      </c>
      <c r="F150" s="245" t="s">
        <v>361</v>
      </c>
      <c r="G150" s="246"/>
      <c r="H150" s="246"/>
      <c r="I150" s="246"/>
      <c r="J150" s="163" t="s">
        <v>198</v>
      </c>
      <c r="K150" s="164">
        <v>47.156</v>
      </c>
      <c r="L150" s="247">
        <v>0</v>
      </c>
      <c r="M150" s="246"/>
      <c r="N150" s="248">
        <f>ROUND(L150*K150,2)</f>
        <v>0</v>
      </c>
      <c r="O150" s="246"/>
      <c r="P150" s="246"/>
      <c r="Q150" s="246"/>
      <c r="R150" s="32"/>
      <c r="T150" s="165" t="s">
        <v>21</v>
      </c>
      <c r="U150" s="39" t="s">
        <v>43</v>
      </c>
      <c r="V150" s="31"/>
      <c r="W150" s="166">
        <f>V150*K150</f>
        <v>0</v>
      </c>
      <c r="X150" s="166">
        <v>2.45329</v>
      </c>
      <c r="Y150" s="166">
        <f>X150*K150</f>
        <v>115.68734323999999</v>
      </c>
      <c r="Z150" s="166">
        <v>0</v>
      </c>
      <c r="AA150" s="167">
        <f>Z150*K150</f>
        <v>0</v>
      </c>
      <c r="AR150" s="13" t="s">
        <v>175</v>
      </c>
      <c r="AT150" s="13" t="s">
        <v>171</v>
      </c>
      <c r="AU150" s="13" t="s">
        <v>129</v>
      </c>
      <c r="AY150" s="13" t="s">
        <v>170</v>
      </c>
      <c r="BE150" s="105">
        <f>IF(U150="základní",N150,0)</f>
        <v>0</v>
      </c>
      <c r="BF150" s="105">
        <f>IF(U150="snížená",N150,0)</f>
        <v>0</v>
      </c>
      <c r="BG150" s="105">
        <f>IF(U150="zákl. přenesená",N150,0)</f>
        <v>0</v>
      </c>
      <c r="BH150" s="105">
        <f>IF(U150="sníž. přenesená",N150,0)</f>
        <v>0</v>
      </c>
      <c r="BI150" s="105">
        <f>IF(U150="nulová",N150,0)</f>
        <v>0</v>
      </c>
      <c r="BJ150" s="13" t="s">
        <v>23</v>
      </c>
      <c r="BK150" s="105">
        <f>ROUND(L150*K150,2)</f>
        <v>0</v>
      </c>
      <c r="BL150" s="13" t="s">
        <v>175</v>
      </c>
      <c r="BM150" s="13" t="s">
        <v>525</v>
      </c>
    </row>
    <row r="151" spans="2:65" s="1" customFormat="1" ht="31.5" customHeight="1">
      <c r="B151" s="30"/>
      <c r="C151" s="161" t="s">
        <v>245</v>
      </c>
      <c r="D151" s="161" t="s">
        <v>171</v>
      </c>
      <c r="E151" s="162" t="s">
        <v>363</v>
      </c>
      <c r="F151" s="245" t="s">
        <v>364</v>
      </c>
      <c r="G151" s="246"/>
      <c r="H151" s="246"/>
      <c r="I151" s="246"/>
      <c r="J151" s="163" t="s">
        <v>174</v>
      </c>
      <c r="K151" s="164">
        <v>92.43</v>
      </c>
      <c r="L151" s="247">
        <v>0</v>
      </c>
      <c r="M151" s="246"/>
      <c r="N151" s="248">
        <f>ROUND(L151*K151,2)</f>
        <v>0</v>
      </c>
      <c r="O151" s="246"/>
      <c r="P151" s="246"/>
      <c r="Q151" s="246"/>
      <c r="R151" s="32"/>
      <c r="T151" s="165" t="s">
        <v>21</v>
      </c>
      <c r="U151" s="39" t="s">
        <v>43</v>
      </c>
      <c r="V151" s="31"/>
      <c r="W151" s="166">
        <f>V151*K151</f>
        <v>0</v>
      </c>
      <c r="X151" s="166">
        <v>0.00251</v>
      </c>
      <c r="Y151" s="166">
        <f>X151*K151</f>
        <v>0.23199930000000002</v>
      </c>
      <c r="Z151" s="166">
        <v>0</v>
      </c>
      <c r="AA151" s="167">
        <f>Z151*K151</f>
        <v>0</v>
      </c>
      <c r="AR151" s="13" t="s">
        <v>175</v>
      </c>
      <c r="AT151" s="13" t="s">
        <v>171</v>
      </c>
      <c r="AU151" s="13" t="s">
        <v>129</v>
      </c>
      <c r="AY151" s="13" t="s">
        <v>170</v>
      </c>
      <c r="BE151" s="105">
        <f>IF(U151="základní",N151,0)</f>
        <v>0</v>
      </c>
      <c r="BF151" s="105">
        <f>IF(U151="snížená",N151,0)</f>
        <v>0</v>
      </c>
      <c r="BG151" s="105">
        <f>IF(U151="zákl. přenesená",N151,0)</f>
        <v>0</v>
      </c>
      <c r="BH151" s="105">
        <f>IF(U151="sníž. přenesená",N151,0)</f>
        <v>0</v>
      </c>
      <c r="BI151" s="105">
        <f>IF(U151="nulová",N151,0)</f>
        <v>0</v>
      </c>
      <c r="BJ151" s="13" t="s">
        <v>23</v>
      </c>
      <c r="BK151" s="105">
        <f>ROUND(L151*K151,2)</f>
        <v>0</v>
      </c>
      <c r="BL151" s="13" t="s">
        <v>175</v>
      </c>
      <c r="BM151" s="13" t="s">
        <v>526</v>
      </c>
    </row>
    <row r="152" spans="2:65" s="1" customFormat="1" ht="31.5" customHeight="1">
      <c r="B152" s="30"/>
      <c r="C152" s="161" t="s">
        <v>250</v>
      </c>
      <c r="D152" s="161" t="s">
        <v>171</v>
      </c>
      <c r="E152" s="162" t="s">
        <v>366</v>
      </c>
      <c r="F152" s="245" t="s">
        <v>367</v>
      </c>
      <c r="G152" s="246"/>
      <c r="H152" s="246"/>
      <c r="I152" s="246"/>
      <c r="J152" s="163" t="s">
        <v>174</v>
      </c>
      <c r="K152" s="164">
        <v>92.43</v>
      </c>
      <c r="L152" s="247">
        <v>0</v>
      </c>
      <c r="M152" s="246"/>
      <c r="N152" s="248">
        <f>ROUND(L152*K152,2)</f>
        <v>0</v>
      </c>
      <c r="O152" s="246"/>
      <c r="P152" s="246"/>
      <c r="Q152" s="246"/>
      <c r="R152" s="32"/>
      <c r="T152" s="165" t="s">
        <v>21</v>
      </c>
      <c r="U152" s="39" t="s">
        <v>43</v>
      </c>
      <c r="V152" s="31"/>
      <c r="W152" s="166">
        <f>V152*K152</f>
        <v>0</v>
      </c>
      <c r="X152" s="166">
        <v>0</v>
      </c>
      <c r="Y152" s="166">
        <f>X152*K152</f>
        <v>0</v>
      </c>
      <c r="Z152" s="166">
        <v>0</v>
      </c>
      <c r="AA152" s="167">
        <f>Z152*K152</f>
        <v>0</v>
      </c>
      <c r="AR152" s="13" t="s">
        <v>175</v>
      </c>
      <c r="AT152" s="13" t="s">
        <v>171</v>
      </c>
      <c r="AU152" s="13" t="s">
        <v>129</v>
      </c>
      <c r="AY152" s="13" t="s">
        <v>170</v>
      </c>
      <c r="BE152" s="105">
        <f>IF(U152="základní",N152,0)</f>
        <v>0</v>
      </c>
      <c r="BF152" s="105">
        <f>IF(U152="snížená",N152,0)</f>
        <v>0</v>
      </c>
      <c r="BG152" s="105">
        <f>IF(U152="zákl. přenesená",N152,0)</f>
        <v>0</v>
      </c>
      <c r="BH152" s="105">
        <f>IF(U152="sníž. přenesená",N152,0)</f>
        <v>0</v>
      </c>
      <c r="BI152" s="105">
        <f>IF(U152="nulová",N152,0)</f>
        <v>0</v>
      </c>
      <c r="BJ152" s="13" t="s">
        <v>23</v>
      </c>
      <c r="BK152" s="105">
        <f>ROUND(L152*K152,2)</f>
        <v>0</v>
      </c>
      <c r="BL152" s="13" t="s">
        <v>175</v>
      </c>
      <c r="BM152" s="13" t="s">
        <v>527</v>
      </c>
    </row>
    <row r="153" spans="2:65" s="1" customFormat="1" ht="31.5" customHeight="1">
      <c r="B153" s="30"/>
      <c r="C153" s="161" t="s">
        <v>254</v>
      </c>
      <c r="D153" s="161" t="s">
        <v>171</v>
      </c>
      <c r="E153" s="162" t="s">
        <v>369</v>
      </c>
      <c r="F153" s="245" t="s">
        <v>370</v>
      </c>
      <c r="G153" s="246"/>
      <c r="H153" s="246"/>
      <c r="I153" s="246"/>
      <c r="J153" s="163" t="s">
        <v>203</v>
      </c>
      <c r="K153" s="164">
        <v>3.665</v>
      </c>
      <c r="L153" s="247">
        <v>0</v>
      </c>
      <c r="M153" s="246"/>
      <c r="N153" s="248">
        <f>ROUND(L153*K153,2)</f>
        <v>0</v>
      </c>
      <c r="O153" s="246"/>
      <c r="P153" s="246"/>
      <c r="Q153" s="246"/>
      <c r="R153" s="32"/>
      <c r="T153" s="165" t="s">
        <v>21</v>
      </c>
      <c r="U153" s="39" t="s">
        <v>43</v>
      </c>
      <c r="V153" s="31"/>
      <c r="W153" s="166">
        <f>V153*K153</f>
        <v>0</v>
      </c>
      <c r="X153" s="166">
        <v>1.04331</v>
      </c>
      <c r="Y153" s="166">
        <f>X153*K153</f>
        <v>3.82373115</v>
      </c>
      <c r="Z153" s="166">
        <v>0</v>
      </c>
      <c r="AA153" s="167">
        <f>Z153*K153</f>
        <v>0</v>
      </c>
      <c r="AR153" s="13" t="s">
        <v>175</v>
      </c>
      <c r="AT153" s="13" t="s">
        <v>171</v>
      </c>
      <c r="AU153" s="13" t="s">
        <v>129</v>
      </c>
      <c r="AY153" s="13" t="s">
        <v>170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13" t="s">
        <v>23</v>
      </c>
      <c r="BK153" s="105">
        <f>ROUND(L153*K153,2)</f>
        <v>0</v>
      </c>
      <c r="BL153" s="13" t="s">
        <v>175</v>
      </c>
      <c r="BM153" s="13" t="s">
        <v>528</v>
      </c>
    </row>
    <row r="154" spans="2:63" s="9" customFormat="1" ht="29.85" customHeight="1">
      <c r="B154" s="150"/>
      <c r="C154" s="151"/>
      <c r="D154" s="160" t="s">
        <v>286</v>
      </c>
      <c r="E154" s="160"/>
      <c r="F154" s="160"/>
      <c r="G154" s="160"/>
      <c r="H154" s="160"/>
      <c r="I154" s="160"/>
      <c r="J154" s="160"/>
      <c r="K154" s="160"/>
      <c r="L154" s="160"/>
      <c r="M154" s="160"/>
      <c r="N154" s="258">
        <f>BK154</f>
        <v>0</v>
      </c>
      <c r="O154" s="259"/>
      <c r="P154" s="259"/>
      <c r="Q154" s="259"/>
      <c r="R154" s="153"/>
      <c r="T154" s="154"/>
      <c r="U154" s="151"/>
      <c r="V154" s="151"/>
      <c r="W154" s="155">
        <f>W155</f>
        <v>0</v>
      </c>
      <c r="X154" s="151"/>
      <c r="Y154" s="155">
        <f>Y155</f>
        <v>20.4125159</v>
      </c>
      <c r="Z154" s="151"/>
      <c r="AA154" s="156">
        <f>AA155</f>
        <v>0</v>
      </c>
      <c r="AR154" s="157" t="s">
        <v>23</v>
      </c>
      <c r="AT154" s="158" t="s">
        <v>77</v>
      </c>
      <c r="AU154" s="158" t="s">
        <v>23</v>
      </c>
      <c r="AY154" s="157" t="s">
        <v>170</v>
      </c>
      <c r="BK154" s="159">
        <f>BK155</f>
        <v>0</v>
      </c>
    </row>
    <row r="155" spans="2:65" s="1" customFormat="1" ht="31.5" customHeight="1">
      <c r="B155" s="30"/>
      <c r="C155" s="161" t="s">
        <v>8</v>
      </c>
      <c r="D155" s="161" t="s">
        <v>171</v>
      </c>
      <c r="E155" s="162" t="s">
        <v>529</v>
      </c>
      <c r="F155" s="245" t="s">
        <v>373</v>
      </c>
      <c r="G155" s="246"/>
      <c r="H155" s="246"/>
      <c r="I155" s="246"/>
      <c r="J155" s="163" t="s">
        <v>174</v>
      </c>
      <c r="K155" s="164">
        <v>108.983</v>
      </c>
      <c r="L155" s="247">
        <v>0</v>
      </c>
      <c r="M155" s="246"/>
      <c r="N155" s="248">
        <f>ROUND(L155*K155,2)</f>
        <v>0</v>
      </c>
      <c r="O155" s="246"/>
      <c r="P155" s="246"/>
      <c r="Q155" s="246"/>
      <c r="R155" s="32"/>
      <c r="T155" s="165" t="s">
        <v>21</v>
      </c>
      <c r="U155" s="39" t="s">
        <v>43</v>
      </c>
      <c r="V155" s="31"/>
      <c r="W155" s="166">
        <f>V155*K155</f>
        <v>0</v>
      </c>
      <c r="X155" s="166">
        <v>0.1873</v>
      </c>
      <c r="Y155" s="166">
        <f>X155*K155</f>
        <v>20.4125159</v>
      </c>
      <c r="Z155" s="166">
        <v>0</v>
      </c>
      <c r="AA155" s="167">
        <f>Z155*K155</f>
        <v>0</v>
      </c>
      <c r="AR155" s="13" t="s">
        <v>175</v>
      </c>
      <c r="AT155" s="13" t="s">
        <v>171</v>
      </c>
      <c r="AU155" s="13" t="s">
        <v>129</v>
      </c>
      <c r="AY155" s="13" t="s">
        <v>170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13" t="s">
        <v>23</v>
      </c>
      <c r="BK155" s="105">
        <f>ROUND(L155*K155,2)</f>
        <v>0</v>
      </c>
      <c r="BL155" s="13" t="s">
        <v>175</v>
      </c>
      <c r="BM155" s="13" t="s">
        <v>530</v>
      </c>
    </row>
    <row r="156" spans="2:63" s="9" customFormat="1" ht="29.85" customHeight="1">
      <c r="B156" s="150"/>
      <c r="C156" s="151"/>
      <c r="D156" s="160" t="s">
        <v>493</v>
      </c>
      <c r="E156" s="160"/>
      <c r="F156" s="160"/>
      <c r="G156" s="160"/>
      <c r="H156" s="160"/>
      <c r="I156" s="160"/>
      <c r="J156" s="160"/>
      <c r="K156" s="160"/>
      <c r="L156" s="160"/>
      <c r="M156" s="160"/>
      <c r="N156" s="258">
        <f>BK156</f>
        <v>0</v>
      </c>
      <c r="O156" s="259"/>
      <c r="P156" s="259"/>
      <c r="Q156" s="259"/>
      <c r="R156" s="153"/>
      <c r="T156" s="154"/>
      <c r="U156" s="151"/>
      <c r="V156" s="151"/>
      <c r="W156" s="155">
        <f>SUM(W157:W161)</f>
        <v>0</v>
      </c>
      <c r="X156" s="151"/>
      <c r="Y156" s="155">
        <f>SUM(Y157:Y161)</f>
        <v>460.133682</v>
      </c>
      <c r="Z156" s="151"/>
      <c r="AA156" s="156">
        <f>SUM(AA157:AA161)</f>
        <v>0</v>
      </c>
      <c r="AR156" s="157" t="s">
        <v>23</v>
      </c>
      <c r="AT156" s="158" t="s">
        <v>77</v>
      </c>
      <c r="AU156" s="158" t="s">
        <v>23</v>
      </c>
      <c r="AY156" s="157" t="s">
        <v>170</v>
      </c>
      <c r="BK156" s="159">
        <f>SUM(BK157:BK161)</f>
        <v>0</v>
      </c>
    </row>
    <row r="157" spans="2:65" s="1" customFormat="1" ht="22.5" customHeight="1">
      <c r="B157" s="30"/>
      <c r="C157" s="161" t="s">
        <v>262</v>
      </c>
      <c r="D157" s="161" t="s">
        <v>171</v>
      </c>
      <c r="E157" s="162" t="s">
        <v>531</v>
      </c>
      <c r="F157" s="245" t="s">
        <v>532</v>
      </c>
      <c r="G157" s="246"/>
      <c r="H157" s="246"/>
      <c r="I157" s="246"/>
      <c r="J157" s="163" t="s">
        <v>174</v>
      </c>
      <c r="K157" s="164">
        <v>0.8</v>
      </c>
      <c r="L157" s="247">
        <v>0</v>
      </c>
      <c r="M157" s="246"/>
      <c r="N157" s="248">
        <f>ROUND(L157*K157,2)</f>
        <v>0</v>
      </c>
      <c r="O157" s="246"/>
      <c r="P157" s="246"/>
      <c r="Q157" s="246"/>
      <c r="R157" s="32"/>
      <c r="T157" s="165" t="s">
        <v>21</v>
      </c>
      <c r="U157" s="39" t="s">
        <v>43</v>
      </c>
      <c r="V157" s="31"/>
      <c r="W157" s="166">
        <f>V157*K157</f>
        <v>0</v>
      </c>
      <c r="X157" s="166">
        <v>0.40481</v>
      </c>
      <c r="Y157" s="166">
        <f>X157*K157</f>
        <v>0.323848</v>
      </c>
      <c r="Z157" s="166">
        <v>0</v>
      </c>
      <c r="AA157" s="167">
        <f>Z157*K157</f>
        <v>0</v>
      </c>
      <c r="AR157" s="13" t="s">
        <v>175</v>
      </c>
      <c r="AT157" s="13" t="s">
        <v>171</v>
      </c>
      <c r="AU157" s="13" t="s">
        <v>129</v>
      </c>
      <c r="AY157" s="13" t="s">
        <v>170</v>
      </c>
      <c r="BE157" s="105">
        <f>IF(U157="základní",N157,0)</f>
        <v>0</v>
      </c>
      <c r="BF157" s="105">
        <f>IF(U157="snížená",N157,0)</f>
        <v>0</v>
      </c>
      <c r="BG157" s="105">
        <f>IF(U157="zákl. přenesená",N157,0)</f>
        <v>0</v>
      </c>
      <c r="BH157" s="105">
        <f>IF(U157="sníž. přenesená",N157,0)</f>
        <v>0</v>
      </c>
      <c r="BI157" s="105">
        <f>IF(U157="nulová",N157,0)</f>
        <v>0</v>
      </c>
      <c r="BJ157" s="13" t="s">
        <v>23</v>
      </c>
      <c r="BK157" s="105">
        <f>ROUND(L157*K157,2)</f>
        <v>0</v>
      </c>
      <c r="BL157" s="13" t="s">
        <v>175</v>
      </c>
      <c r="BM157" s="13" t="s">
        <v>533</v>
      </c>
    </row>
    <row r="158" spans="2:65" s="1" customFormat="1" ht="31.5" customHeight="1">
      <c r="B158" s="30"/>
      <c r="C158" s="161" t="s">
        <v>266</v>
      </c>
      <c r="D158" s="161" t="s">
        <v>171</v>
      </c>
      <c r="E158" s="162" t="s">
        <v>534</v>
      </c>
      <c r="F158" s="245" t="s">
        <v>535</v>
      </c>
      <c r="G158" s="246"/>
      <c r="H158" s="246"/>
      <c r="I158" s="246"/>
      <c r="J158" s="163" t="s">
        <v>174</v>
      </c>
      <c r="K158" s="164">
        <v>685</v>
      </c>
      <c r="L158" s="247">
        <v>0</v>
      </c>
      <c r="M158" s="246"/>
      <c r="N158" s="248">
        <f>ROUND(L158*K158,2)</f>
        <v>0</v>
      </c>
      <c r="O158" s="246"/>
      <c r="P158" s="246"/>
      <c r="Q158" s="246"/>
      <c r="R158" s="32"/>
      <c r="T158" s="165" t="s">
        <v>21</v>
      </c>
      <c r="U158" s="39" t="s">
        <v>43</v>
      </c>
      <c r="V158" s="31"/>
      <c r="W158" s="166">
        <f>V158*K158</f>
        <v>0</v>
      </c>
      <c r="X158" s="166">
        <v>0.60104</v>
      </c>
      <c r="Y158" s="166">
        <f>X158*K158</f>
        <v>411.7124</v>
      </c>
      <c r="Z158" s="166">
        <v>0</v>
      </c>
      <c r="AA158" s="167">
        <f>Z158*K158</f>
        <v>0</v>
      </c>
      <c r="AR158" s="13" t="s">
        <v>175</v>
      </c>
      <c r="AT158" s="13" t="s">
        <v>171</v>
      </c>
      <c r="AU158" s="13" t="s">
        <v>129</v>
      </c>
      <c r="AY158" s="13" t="s">
        <v>170</v>
      </c>
      <c r="BE158" s="105">
        <f>IF(U158="základní",N158,0)</f>
        <v>0</v>
      </c>
      <c r="BF158" s="105">
        <f>IF(U158="snížená",N158,0)</f>
        <v>0</v>
      </c>
      <c r="BG158" s="105">
        <f>IF(U158="zákl. přenesená",N158,0)</f>
        <v>0</v>
      </c>
      <c r="BH158" s="105">
        <f>IF(U158="sníž. přenesená",N158,0)</f>
        <v>0</v>
      </c>
      <c r="BI158" s="105">
        <f>IF(U158="nulová",N158,0)</f>
        <v>0</v>
      </c>
      <c r="BJ158" s="13" t="s">
        <v>23</v>
      </c>
      <c r="BK158" s="105">
        <f>ROUND(L158*K158,2)</f>
        <v>0</v>
      </c>
      <c r="BL158" s="13" t="s">
        <v>175</v>
      </c>
      <c r="BM158" s="13" t="s">
        <v>536</v>
      </c>
    </row>
    <row r="159" spans="2:65" s="1" customFormat="1" ht="31.5" customHeight="1">
      <c r="B159" s="30"/>
      <c r="C159" s="161" t="s">
        <v>270</v>
      </c>
      <c r="D159" s="161" t="s">
        <v>171</v>
      </c>
      <c r="E159" s="162" t="s">
        <v>537</v>
      </c>
      <c r="F159" s="245" t="s">
        <v>538</v>
      </c>
      <c r="G159" s="246"/>
      <c r="H159" s="246"/>
      <c r="I159" s="246"/>
      <c r="J159" s="163" t="s">
        <v>174</v>
      </c>
      <c r="K159" s="164">
        <v>46.2</v>
      </c>
      <c r="L159" s="247">
        <v>0</v>
      </c>
      <c r="M159" s="246"/>
      <c r="N159" s="248">
        <f>ROUND(L159*K159,2)</f>
        <v>0</v>
      </c>
      <c r="O159" s="246"/>
      <c r="P159" s="246"/>
      <c r="Q159" s="246"/>
      <c r="R159" s="32"/>
      <c r="T159" s="165" t="s">
        <v>21</v>
      </c>
      <c r="U159" s="39" t="s">
        <v>43</v>
      </c>
      <c r="V159" s="31"/>
      <c r="W159" s="166">
        <f>V159*K159</f>
        <v>0</v>
      </c>
      <c r="X159" s="166">
        <v>0.26376</v>
      </c>
      <c r="Y159" s="166">
        <f>X159*K159</f>
        <v>12.185712</v>
      </c>
      <c r="Z159" s="166">
        <v>0</v>
      </c>
      <c r="AA159" s="167">
        <f>Z159*K159</f>
        <v>0</v>
      </c>
      <c r="AR159" s="13" t="s">
        <v>175</v>
      </c>
      <c r="AT159" s="13" t="s">
        <v>171</v>
      </c>
      <c r="AU159" s="13" t="s">
        <v>129</v>
      </c>
      <c r="AY159" s="13" t="s">
        <v>170</v>
      </c>
      <c r="BE159" s="105">
        <f>IF(U159="základní",N159,0)</f>
        <v>0</v>
      </c>
      <c r="BF159" s="105">
        <f>IF(U159="snížená",N159,0)</f>
        <v>0</v>
      </c>
      <c r="BG159" s="105">
        <f>IF(U159="zákl. přenesená",N159,0)</f>
        <v>0</v>
      </c>
      <c r="BH159" s="105">
        <f>IF(U159="sníž. přenesená",N159,0)</f>
        <v>0</v>
      </c>
      <c r="BI159" s="105">
        <f>IF(U159="nulová",N159,0)</f>
        <v>0</v>
      </c>
      <c r="BJ159" s="13" t="s">
        <v>23</v>
      </c>
      <c r="BK159" s="105">
        <f>ROUND(L159*K159,2)</f>
        <v>0</v>
      </c>
      <c r="BL159" s="13" t="s">
        <v>175</v>
      </c>
      <c r="BM159" s="13" t="s">
        <v>539</v>
      </c>
    </row>
    <row r="160" spans="2:65" s="1" customFormat="1" ht="31.5" customHeight="1">
      <c r="B160" s="30"/>
      <c r="C160" s="161" t="s">
        <v>274</v>
      </c>
      <c r="D160" s="161" t="s">
        <v>171</v>
      </c>
      <c r="E160" s="162" t="s">
        <v>540</v>
      </c>
      <c r="F160" s="245" t="s">
        <v>541</v>
      </c>
      <c r="G160" s="246"/>
      <c r="H160" s="246"/>
      <c r="I160" s="246"/>
      <c r="J160" s="163" t="s">
        <v>174</v>
      </c>
      <c r="K160" s="164">
        <v>46.2</v>
      </c>
      <c r="L160" s="247">
        <v>0</v>
      </c>
      <c r="M160" s="246"/>
      <c r="N160" s="248">
        <f>ROUND(L160*K160,2)</f>
        <v>0</v>
      </c>
      <c r="O160" s="246"/>
      <c r="P160" s="246"/>
      <c r="Q160" s="246"/>
      <c r="R160" s="32"/>
      <c r="T160" s="165" t="s">
        <v>21</v>
      </c>
      <c r="U160" s="39" t="s">
        <v>43</v>
      </c>
      <c r="V160" s="31"/>
      <c r="W160" s="166">
        <f>V160*K160</f>
        <v>0</v>
      </c>
      <c r="X160" s="166">
        <v>0.64765</v>
      </c>
      <c r="Y160" s="166">
        <f>X160*K160</f>
        <v>29.92143</v>
      </c>
      <c r="Z160" s="166">
        <v>0</v>
      </c>
      <c r="AA160" s="167">
        <f>Z160*K160</f>
        <v>0</v>
      </c>
      <c r="AR160" s="13" t="s">
        <v>175</v>
      </c>
      <c r="AT160" s="13" t="s">
        <v>171</v>
      </c>
      <c r="AU160" s="13" t="s">
        <v>129</v>
      </c>
      <c r="AY160" s="13" t="s">
        <v>170</v>
      </c>
      <c r="BE160" s="105">
        <f>IF(U160="základní",N160,0)</f>
        <v>0</v>
      </c>
      <c r="BF160" s="105">
        <f>IF(U160="snížená",N160,0)</f>
        <v>0</v>
      </c>
      <c r="BG160" s="105">
        <f>IF(U160="zákl. přenesená",N160,0)</f>
        <v>0</v>
      </c>
      <c r="BH160" s="105">
        <f>IF(U160="sníž. přenesená",N160,0)</f>
        <v>0</v>
      </c>
      <c r="BI160" s="105">
        <f>IF(U160="nulová",N160,0)</f>
        <v>0</v>
      </c>
      <c r="BJ160" s="13" t="s">
        <v>23</v>
      </c>
      <c r="BK160" s="105">
        <f>ROUND(L160*K160,2)</f>
        <v>0</v>
      </c>
      <c r="BL160" s="13" t="s">
        <v>175</v>
      </c>
      <c r="BM160" s="13" t="s">
        <v>542</v>
      </c>
    </row>
    <row r="161" spans="2:65" s="1" customFormat="1" ht="31.5" customHeight="1">
      <c r="B161" s="30"/>
      <c r="C161" s="161" t="s">
        <v>278</v>
      </c>
      <c r="D161" s="161" t="s">
        <v>171</v>
      </c>
      <c r="E161" s="162" t="s">
        <v>543</v>
      </c>
      <c r="F161" s="245" t="s">
        <v>544</v>
      </c>
      <c r="G161" s="246"/>
      <c r="H161" s="246"/>
      <c r="I161" s="246"/>
      <c r="J161" s="163" t="s">
        <v>174</v>
      </c>
      <c r="K161" s="164">
        <v>46.2</v>
      </c>
      <c r="L161" s="247">
        <v>0</v>
      </c>
      <c r="M161" s="246"/>
      <c r="N161" s="248">
        <f>ROUND(L161*K161,2)</f>
        <v>0</v>
      </c>
      <c r="O161" s="246"/>
      <c r="P161" s="246"/>
      <c r="Q161" s="246"/>
      <c r="R161" s="32"/>
      <c r="T161" s="165" t="s">
        <v>21</v>
      </c>
      <c r="U161" s="39" t="s">
        <v>43</v>
      </c>
      <c r="V161" s="31"/>
      <c r="W161" s="166">
        <f>V161*K161</f>
        <v>0</v>
      </c>
      <c r="X161" s="166">
        <v>0.12966</v>
      </c>
      <c r="Y161" s="166">
        <f>X161*K161</f>
        <v>5.990292</v>
      </c>
      <c r="Z161" s="166">
        <v>0</v>
      </c>
      <c r="AA161" s="167">
        <f>Z161*K161</f>
        <v>0</v>
      </c>
      <c r="AR161" s="13" t="s">
        <v>175</v>
      </c>
      <c r="AT161" s="13" t="s">
        <v>171</v>
      </c>
      <c r="AU161" s="13" t="s">
        <v>129</v>
      </c>
      <c r="AY161" s="13" t="s">
        <v>170</v>
      </c>
      <c r="BE161" s="105">
        <f>IF(U161="základní",N161,0)</f>
        <v>0</v>
      </c>
      <c r="BF161" s="105">
        <f>IF(U161="snížená",N161,0)</f>
        <v>0</v>
      </c>
      <c r="BG161" s="105">
        <f>IF(U161="zákl. přenesená",N161,0)</f>
        <v>0</v>
      </c>
      <c r="BH161" s="105">
        <f>IF(U161="sníž. přenesená",N161,0)</f>
        <v>0</v>
      </c>
      <c r="BI161" s="105">
        <f>IF(U161="nulová",N161,0)</f>
        <v>0</v>
      </c>
      <c r="BJ161" s="13" t="s">
        <v>23</v>
      </c>
      <c r="BK161" s="105">
        <f>ROUND(L161*K161,2)</f>
        <v>0</v>
      </c>
      <c r="BL161" s="13" t="s">
        <v>175</v>
      </c>
      <c r="BM161" s="13" t="s">
        <v>545</v>
      </c>
    </row>
    <row r="162" spans="2:63" s="9" customFormat="1" ht="29.85" customHeight="1">
      <c r="B162" s="150"/>
      <c r="C162" s="151"/>
      <c r="D162" s="160" t="s">
        <v>141</v>
      </c>
      <c r="E162" s="160"/>
      <c r="F162" s="160"/>
      <c r="G162" s="160"/>
      <c r="H162" s="160"/>
      <c r="I162" s="160"/>
      <c r="J162" s="160"/>
      <c r="K162" s="160"/>
      <c r="L162" s="160"/>
      <c r="M162" s="160"/>
      <c r="N162" s="258">
        <f>BK162</f>
        <v>0</v>
      </c>
      <c r="O162" s="259"/>
      <c r="P162" s="259"/>
      <c r="Q162" s="259"/>
      <c r="R162" s="153"/>
      <c r="T162" s="154"/>
      <c r="U162" s="151"/>
      <c r="V162" s="151"/>
      <c r="W162" s="155">
        <f>SUM(W163:W165)</f>
        <v>0</v>
      </c>
      <c r="X162" s="151"/>
      <c r="Y162" s="155">
        <f>SUM(Y163:Y165)</f>
        <v>251.759027</v>
      </c>
      <c r="Z162" s="151"/>
      <c r="AA162" s="156">
        <f>SUM(AA163:AA165)</f>
        <v>0</v>
      </c>
      <c r="AR162" s="157" t="s">
        <v>23</v>
      </c>
      <c r="AT162" s="158" t="s">
        <v>77</v>
      </c>
      <c r="AU162" s="158" t="s">
        <v>23</v>
      </c>
      <c r="AY162" s="157" t="s">
        <v>170</v>
      </c>
      <c r="BK162" s="159">
        <f>SUM(BK163:BK165)</f>
        <v>0</v>
      </c>
    </row>
    <row r="163" spans="2:65" s="1" customFormat="1" ht="44.25" customHeight="1">
      <c r="B163" s="30"/>
      <c r="C163" s="161" t="s">
        <v>236</v>
      </c>
      <c r="D163" s="161" t="s">
        <v>171</v>
      </c>
      <c r="E163" s="162" t="s">
        <v>546</v>
      </c>
      <c r="F163" s="245" t="s">
        <v>547</v>
      </c>
      <c r="G163" s="246"/>
      <c r="H163" s="246"/>
      <c r="I163" s="246"/>
      <c r="J163" s="163" t="s">
        <v>198</v>
      </c>
      <c r="K163" s="164">
        <v>102.75</v>
      </c>
      <c r="L163" s="247">
        <v>0</v>
      </c>
      <c r="M163" s="246"/>
      <c r="N163" s="248">
        <f>ROUND(L163*K163,2)</f>
        <v>0</v>
      </c>
      <c r="O163" s="246"/>
      <c r="P163" s="246"/>
      <c r="Q163" s="246"/>
      <c r="R163" s="32"/>
      <c r="T163" s="165" t="s">
        <v>21</v>
      </c>
      <c r="U163" s="39" t="s">
        <v>43</v>
      </c>
      <c r="V163" s="31"/>
      <c r="W163" s="166">
        <f>V163*K163</f>
        <v>0</v>
      </c>
      <c r="X163" s="166">
        <v>2.45</v>
      </c>
      <c r="Y163" s="166">
        <f>X163*K163</f>
        <v>251.7375</v>
      </c>
      <c r="Z163" s="166">
        <v>0</v>
      </c>
      <c r="AA163" s="167">
        <f>Z163*K163</f>
        <v>0</v>
      </c>
      <c r="AR163" s="13" t="s">
        <v>175</v>
      </c>
      <c r="AT163" s="13" t="s">
        <v>171</v>
      </c>
      <c r="AU163" s="13" t="s">
        <v>129</v>
      </c>
      <c r="AY163" s="13" t="s">
        <v>170</v>
      </c>
      <c r="BE163" s="105">
        <f>IF(U163="základní",N163,0)</f>
        <v>0</v>
      </c>
      <c r="BF163" s="105">
        <f>IF(U163="snížená",N163,0)</f>
        <v>0</v>
      </c>
      <c r="BG163" s="105">
        <f>IF(U163="zákl. přenesená",N163,0)</f>
        <v>0</v>
      </c>
      <c r="BH163" s="105">
        <f>IF(U163="sníž. přenesená",N163,0)</f>
        <v>0</v>
      </c>
      <c r="BI163" s="105">
        <f>IF(U163="nulová",N163,0)</f>
        <v>0</v>
      </c>
      <c r="BJ163" s="13" t="s">
        <v>23</v>
      </c>
      <c r="BK163" s="105">
        <f>ROUND(L163*K163,2)</f>
        <v>0</v>
      </c>
      <c r="BL163" s="13" t="s">
        <v>175</v>
      </c>
      <c r="BM163" s="13" t="s">
        <v>548</v>
      </c>
    </row>
    <row r="164" spans="2:65" s="1" customFormat="1" ht="22.5" customHeight="1">
      <c r="B164" s="30"/>
      <c r="C164" s="161" t="s">
        <v>258</v>
      </c>
      <c r="D164" s="161" t="s">
        <v>171</v>
      </c>
      <c r="E164" s="162" t="s">
        <v>549</v>
      </c>
      <c r="F164" s="245" t="s">
        <v>550</v>
      </c>
      <c r="G164" s="246"/>
      <c r="H164" s="246"/>
      <c r="I164" s="246"/>
      <c r="J164" s="163" t="s">
        <v>174</v>
      </c>
      <c r="K164" s="164">
        <v>20.9</v>
      </c>
      <c r="L164" s="247">
        <v>0</v>
      </c>
      <c r="M164" s="246"/>
      <c r="N164" s="248">
        <f>ROUND(L164*K164,2)</f>
        <v>0</v>
      </c>
      <c r="O164" s="246"/>
      <c r="P164" s="246"/>
      <c r="Q164" s="246"/>
      <c r="R164" s="32"/>
      <c r="T164" s="165" t="s">
        <v>21</v>
      </c>
      <c r="U164" s="39" t="s">
        <v>43</v>
      </c>
      <c r="V164" s="31"/>
      <c r="W164" s="166">
        <f>V164*K164</f>
        <v>0</v>
      </c>
      <c r="X164" s="166">
        <v>0.00103</v>
      </c>
      <c r="Y164" s="166">
        <f>X164*K164</f>
        <v>0.021527</v>
      </c>
      <c r="Z164" s="166">
        <v>0</v>
      </c>
      <c r="AA164" s="167">
        <f>Z164*K164</f>
        <v>0</v>
      </c>
      <c r="AR164" s="13" t="s">
        <v>175</v>
      </c>
      <c r="AT164" s="13" t="s">
        <v>171</v>
      </c>
      <c r="AU164" s="13" t="s">
        <v>129</v>
      </c>
      <c r="AY164" s="13" t="s">
        <v>170</v>
      </c>
      <c r="BE164" s="105">
        <f>IF(U164="základní",N164,0)</f>
        <v>0</v>
      </c>
      <c r="BF164" s="105">
        <f>IF(U164="snížená",N164,0)</f>
        <v>0</v>
      </c>
      <c r="BG164" s="105">
        <f>IF(U164="zákl. přenesená",N164,0)</f>
        <v>0</v>
      </c>
      <c r="BH164" s="105">
        <f>IF(U164="sníž. přenesená",N164,0)</f>
        <v>0</v>
      </c>
      <c r="BI164" s="105">
        <f>IF(U164="nulová",N164,0)</f>
        <v>0</v>
      </c>
      <c r="BJ164" s="13" t="s">
        <v>23</v>
      </c>
      <c r="BK164" s="105">
        <f>ROUND(L164*K164,2)</f>
        <v>0</v>
      </c>
      <c r="BL164" s="13" t="s">
        <v>175</v>
      </c>
      <c r="BM164" s="13" t="s">
        <v>551</v>
      </c>
    </row>
    <row r="165" spans="2:65" s="1" customFormat="1" ht="22.5" customHeight="1">
      <c r="B165" s="30"/>
      <c r="C165" s="161" t="s">
        <v>404</v>
      </c>
      <c r="D165" s="161" t="s">
        <v>171</v>
      </c>
      <c r="E165" s="162" t="s">
        <v>552</v>
      </c>
      <c r="F165" s="245" t="s">
        <v>553</v>
      </c>
      <c r="G165" s="246"/>
      <c r="H165" s="246"/>
      <c r="I165" s="246"/>
      <c r="J165" s="163" t="s">
        <v>174</v>
      </c>
      <c r="K165" s="164">
        <v>20.9</v>
      </c>
      <c r="L165" s="247">
        <v>0</v>
      </c>
      <c r="M165" s="246"/>
      <c r="N165" s="248">
        <f>ROUND(L165*K165,2)</f>
        <v>0</v>
      </c>
      <c r="O165" s="246"/>
      <c r="P165" s="246"/>
      <c r="Q165" s="246"/>
      <c r="R165" s="32"/>
      <c r="T165" s="165" t="s">
        <v>21</v>
      </c>
      <c r="U165" s="39" t="s">
        <v>43</v>
      </c>
      <c r="V165" s="31"/>
      <c r="W165" s="166">
        <f>V165*K165</f>
        <v>0</v>
      </c>
      <c r="X165" s="166">
        <v>0</v>
      </c>
      <c r="Y165" s="166">
        <f>X165*K165</f>
        <v>0</v>
      </c>
      <c r="Z165" s="166">
        <v>0</v>
      </c>
      <c r="AA165" s="167">
        <f>Z165*K165</f>
        <v>0</v>
      </c>
      <c r="AR165" s="13" t="s">
        <v>175</v>
      </c>
      <c r="AT165" s="13" t="s">
        <v>171</v>
      </c>
      <c r="AU165" s="13" t="s">
        <v>129</v>
      </c>
      <c r="AY165" s="13" t="s">
        <v>170</v>
      </c>
      <c r="BE165" s="105">
        <f>IF(U165="základní",N165,0)</f>
        <v>0</v>
      </c>
      <c r="BF165" s="105">
        <f>IF(U165="snížená",N165,0)</f>
        <v>0</v>
      </c>
      <c r="BG165" s="105">
        <f>IF(U165="zákl. přenesená",N165,0)</f>
        <v>0</v>
      </c>
      <c r="BH165" s="105">
        <f>IF(U165="sníž. přenesená",N165,0)</f>
        <v>0</v>
      </c>
      <c r="BI165" s="105">
        <f>IF(U165="nulová",N165,0)</f>
        <v>0</v>
      </c>
      <c r="BJ165" s="13" t="s">
        <v>23</v>
      </c>
      <c r="BK165" s="105">
        <f>ROUND(L165*K165,2)</f>
        <v>0</v>
      </c>
      <c r="BL165" s="13" t="s">
        <v>175</v>
      </c>
      <c r="BM165" s="13" t="s">
        <v>554</v>
      </c>
    </row>
    <row r="166" spans="2:63" s="9" customFormat="1" ht="29.85" customHeight="1">
      <c r="B166" s="150"/>
      <c r="C166" s="151"/>
      <c r="D166" s="160" t="s">
        <v>494</v>
      </c>
      <c r="E166" s="160"/>
      <c r="F166" s="160"/>
      <c r="G166" s="160"/>
      <c r="H166" s="160"/>
      <c r="I166" s="160"/>
      <c r="J166" s="160"/>
      <c r="K166" s="160"/>
      <c r="L166" s="160"/>
      <c r="M166" s="160"/>
      <c r="N166" s="258">
        <f>BK166</f>
        <v>0</v>
      </c>
      <c r="O166" s="259"/>
      <c r="P166" s="259"/>
      <c r="Q166" s="259"/>
      <c r="R166" s="153"/>
      <c r="T166" s="154"/>
      <c r="U166" s="151"/>
      <c r="V166" s="151"/>
      <c r="W166" s="155">
        <f>W167+SUM(W168:W176)</f>
        <v>0</v>
      </c>
      <c r="X166" s="151"/>
      <c r="Y166" s="155">
        <f>Y167+SUM(Y168:Y176)</f>
        <v>16.512393199999998</v>
      </c>
      <c r="Z166" s="151"/>
      <c r="AA166" s="156">
        <f>AA167+SUM(AA168:AA176)</f>
        <v>0</v>
      </c>
      <c r="AR166" s="157" t="s">
        <v>23</v>
      </c>
      <c r="AT166" s="158" t="s">
        <v>77</v>
      </c>
      <c r="AU166" s="158" t="s">
        <v>23</v>
      </c>
      <c r="AY166" s="157" t="s">
        <v>170</v>
      </c>
      <c r="BK166" s="159">
        <f>BK167+SUM(BK168:BK176)</f>
        <v>0</v>
      </c>
    </row>
    <row r="167" spans="2:65" s="1" customFormat="1" ht="44.25" customHeight="1">
      <c r="B167" s="30"/>
      <c r="C167" s="161" t="s">
        <v>406</v>
      </c>
      <c r="D167" s="161" t="s">
        <v>171</v>
      </c>
      <c r="E167" s="162" t="s">
        <v>555</v>
      </c>
      <c r="F167" s="245" t="s">
        <v>556</v>
      </c>
      <c r="G167" s="246"/>
      <c r="H167" s="246"/>
      <c r="I167" s="246"/>
      <c r="J167" s="163" t="s">
        <v>211</v>
      </c>
      <c r="K167" s="164">
        <v>1</v>
      </c>
      <c r="L167" s="247">
        <v>0</v>
      </c>
      <c r="M167" s="246"/>
      <c r="N167" s="248">
        <f aca="true" t="shared" si="15" ref="N167:N175">ROUND(L167*K167,2)</f>
        <v>0</v>
      </c>
      <c r="O167" s="246"/>
      <c r="P167" s="246"/>
      <c r="Q167" s="246"/>
      <c r="R167" s="32"/>
      <c r="T167" s="165" t="s">
        <v>21</v>
      </c>
      <c r="U167" s="39" t="s">
        <v>43</v>
      </c>
      <c r="V167" s="31"/>
      <c r="W167" s="166">
        <f aca="true" t="shared" si="16" ref="W167:W175">V167*K167</f>
        <v>0</v>
      </c>
      <c r="X167" s="166">
        <v>0.5</v>
      </c>
      <c r="Y167" s="166">
        <f aca="true" t="shared" si="17" ref="Y167:Y175">X167*K167</f>
        <v>0.5</v>
      </c>
      <c r="Z167" s="166">
        <v>0</v>
      </c>
      <c r="AA167" s="167">
        <f aca="true" t="shared" si="18" ref="AA167:AA175">Z167*K167</f>
        <v>0</v>
      </c>
      <c r="AR167" s="13" t="s">
        <v>175</v>
      </c>
      <c r="AT167" s="13" t="s">
        <v>171</v>
      </c>
      <c r="AU167" s="13" t="s">
        <v>129</v>
      </c>
      <c r="AY167" s="13" t="s">
        <v>170</v>
      </c>
      <c r="BE167" s="105">
        <f aca="true" t="shared" si="19" ref="BE167:BE175">IF(U167="základní",N167,0)</f>
        <v>0</v>
      </c>
      <c r="BF167" s="105">
        <f aca="true" t="shared" si="20" ref="BF167:BF175">IF(U167="snížená",N167,0)</f>
        <v>0</v>
      </c>
      <c r="BG167" s="105">
        <f aca="true" t="shared" si="21" ref="BG167:BG175">IF(U167="zákl. přenesená",N167,0)</f>
        <v>0</v>
      </c>
      <c r="BH167" s="105">
        <f aca="true" t="shared" si="22" ref="BH167:BH175">IF(U167="sníž. přenesená",N167,0)</f>
        <v>0</v>
      </c>
      <c r="BI167" s="105">
        <f aca="true" t="shared" si="23" ref="BI167:BI175">IF(U167="nulová",N167,0)</f>
        <v>0</v>
      </c>
      <c r="BJ167" s="13" t="s">
        <v>23</v>
      </c>
      <c r="BK167" s="105">
        <f aca="true" t="shared" si="24" ref="BK167:BK175">ROUND(L167*K167,2)</f>
        <v>0</v>
      </c>
      <c r="BL167" s="13" t="s">
        <v>175</v>
      </c>
      <c r="BM167" s="13" t="s">
        <v>557</v>
      </c>
    </row>
    <row r="168" spans="2:65" s="1" customFormat="1" ht="44.25" customHeight="1">
      <c r="B168" s="30"/>
      <c r="C168" s="161" t="s">
        <v>410</v>
      </c>
      <c r="D168" s="161" t="s">
        <v>171</v>
      </c>
      <c r="E168" s="162" t="s">
        <v>558</v>
      </c>
      <c r="F168" s="245" t="s">
        <v>559</v>
      </c>
      <c r="G168" s="246"/>
      <c r="H168" s="246"/>
      <c r="I168" s="246"/>
      <c r="J168" s="163" t="s">
        <v>211</v>
      </c>
      <c r="K168" s="164">
        <v>1</v>
      </c>
      <c r="L168" s="247">
        <v>0</v>
      </c>
      <c r="M168" s="246"/>
      <c r="N168" s="248">
        <f t="shared" si="15"/>
        <v>0</v>
      </c>
      <c r="O168" s="246"/>
      <c r="P168" s="246"/>
      <c r="Q168" s="246"/>
      <c r="R168" s="32"/>
      <c r="T168" s="165" t="s">
        <v>21</v>
      </c>
      <c r="U168" s="39" t="s">
        <v>43</v>
      </c>
      <c r="V168" s="31"/>
      <c r="W168" s="166">
        <f t="shared" si="16"/>
        <v>0</v>
      </c>
      <c r="X168" s="166">
        <v>2.127</v>
      </c>
      <c r="Y168" s="166">
        <f t="shared" si="17"/>
        <v>2.127</v>
      </c>
      <c r="Z168" s="166">
        <v>0</v>
      </c>
      <c r="AA168" s="167">
        <f t="shared" si="18"/>
        <v>0</v>
      </c>
      <c r="AR168" s="13" t="s">
        <v>175</v>
      </c>
      <c r="AT168" s="13" t="s">
        <v>171</v>
      </c>
      <c r="AU168" s="13" t="s">
        <v>129</v>
      </c>
      <c r="AY168" s="13" t="s">
        <v>170</v>
      </c>
      <c r="BE168" s="105">
        <f t="shared" si="19"/>
        <v>0</v>
      </c>
      <c r="BF168" s="105">
        <f t="shared" si="20"/>
        <v>0</v>
      </c>
      <c r="BG168" s="105">
        <f t="shared" si="21"/>
        <v>0</v>
      </c>
      <c r="BH168" s="105">
        <f t="shared" si="22"/>
        <v>0</v>
      </c>
      <c r="BI168" s="105">
        <f t="shared" si="23"/>
        <v>0</v>
      </c>
      <c r="BJ168" s="13" t="s">
        <v>23</v>
      </c>
      <c r="BK168" s="105">
        <f t="shared" si="24"/>
        <v>0</v>
      </c>
      <c r="BL168" s="13" t="s">
        <v>175</v>
      </c>
      <c r="BM168" s="13" t="s">
        <v>560</v>
      </c>
    </row>
    <row r="169" spans="2:65" s="1" customFormat="1" ht="44.25" customHeight="1">
      <c r="B169" s="30"/>
      <c r="C169" s="161" t="s">
        <v>414</v>
      </c>
      <c r="D169" s="161" t="s">
        <v>171</v>
      </c>
      <c r="E169" s="162" t="s">
        <v>561</v>
      </c>
      <c r="F169" s="245" t="s">
        <v>562</v>
      </c>
      <c r="G169" s="246"/>
      <c r="H169" s="246"/>
      <c r="I169" s="246"/>
      <c r="J169" s="163" t="s">
        <v>211</v>
      </c>
      <c r="K169" s="164">
        <v>1</v>
      </c>
      <c r="L169" s="247">
        <v>0</v>
      </c>
      <c r="M169" s="246"/>
      <c r="N169" s="248">
        <f t="shared" si="15"/>
        <v>0</v>
      </c>
      <c r="O169" s="246"/>
      <c r="P169" s="246"/>
      <c r="Q169" s="246"/>
      <c r="R169" s="32"/>
      <c r="T169" s="165" t="s">
        <v>21</v>
      </c>
      <c r="U169" s="39" t="s">
        <v>43</v>
      </c>
      <c r="V169" s="31"/>
      <c r="W169" s="166">
        <f t="shared" si="16"/>
        <v>0</v>
      </c>
      <c r="X169" s="166">
        <v>0.5</v>
      </c>
      <c r="Y169" s="166">
        <f t="shared" si="17"/>
        <v>0.5</v>
      </c>
      <c r="Z169" s="166">
        <v>0</v>
      </c>
      <c r="AA169" s="167">
        <f t="shared" si="18"/>
        <v>0</v>
      </c>
      <c r="AR169" s="13" t="s">
        <v>175</v>
      </c>
      <c r="AT169" s="13" t="s">
        <v>171</v>
      </c>
      <c r="AU169" s="13" t="s">
        <v>129</v>
      </c>
      <c r="AY169" s="13" t="s">
        <v>170</v>
      </c>
      <c r="BE169" s="105">
        <f t="shared" si="19"/>
        <v>0</v>
      </c>
      <c r="BF169" s="105">
        <f t="shared" si="20"/>
        <v>0</v>
      </c>
      <c r="BG169" s="105">
        <f t="shared" si="21"/>
        <v>0</v>
      </c>
      <c r="BH169" s="105">
        <f t="shared" si="22"/>
        <v>0</v>
      </c>
      <c r="BI169" s="105">
        <f t="shared" si="23"/>
        <v>0</v>
      </c>
      <c r="BJ169" s="13" t="s">
        <v>23</v>
      </c>
      <c r="BK169" s="105">
        <f t="shared" si="24"/>
        <v>0</v>
      </c>
      <c r="BL169" s="13" t="s">
        <v>175</v>
      </c>
      <c r="BM169" s="13" t="s">
        <v>563</v>
      </c>
    </row>
    <row r="170" spans="2:65" s="1" customFormat="1" ht="31.5" customHeight="1">
      <c r="B170" s="30"/>
      <c r="C170" s="161" t="s">
        <v>418</v>
      </c>
      <c r="D170" s="161" t="s">
        <v>171</v>
      </c>
      <c r="E170" s="162" t="s">
        <v>241</v>
      </c>
      <c r="F170" s="245" t="s">
        <v>242</v>
      </c>
      <c r="G170" s="246"/>
      <c r="H170" s="246"/>
      <c r="I170" s="246"/>
      <c r="J170" s="163" t="s">
        <v>243</v>
      </c>
      <c r="K170" s="164">
        <v>70.68</v>
      </c>
      <c r="L170" s="247">
        <v>0</v>
      </c>
      <c r="M170" s="246"/>
      <c r="N170" s="248">
        <f t="shared" si="15"/>
        <v>0</v>
      </c>
      <c r="O170" s="246"/>
      <c r="P170" s="246"/>
      <c r="Q170" s="246"/>
      <c r="R170" s="32"/>
      <c r="T170" s="165" t="s">
        <v>21</v>
      </c>
      <c r="U170" s="39" t="s">
        <v>43</v>
      </c>
      <c r="V170" s="31"/>
      <c r="W170" s="166">
        <f t="shared" si="16"/>
        <v>0</v>
      </c>
      <c r="X170" s="166">
        <v>0.11934</v>
      </c>
      <c r="Y170" s="166">
        <f t="shared" si="17"/>
        <v>8.4349512</v>
      </c>
      <c r="Z170" s="166">
        <v>0</v>
      </c>
      <c r="AA170" s="167">
        <f t="shared" si="18"/>
        <v>0</v>
      </c>
      <c r="AR170" s="13" t="s">
        <v>175</v>
      </c>
      <c r="AT170" s="13" t="s">
        <v>171</v>
      </c>
      <c r="AU170" s="13" t="s">
        <v>129</v>
      </c>
      <c r="AY170" s="13" t="s">
        <v>170</v>
      </c>
      <c r="BE170" s="105">
        <f t="shared" si="19"/>
        <v>0</v>
      </c>
      <c r="BF170" s="105">
        <f t="shared" si="20"/>
        <v>0</v>
      </c>
      <c r="BG170" s="105">
        <f t="shared" si="21"/>
        <v>0</v>
      </c>
      <c r="BH170" s="105">
        <f t="shared" si="22"/>
        <v>0</v>
      </c>
      <c r="BI170" s="105">
        <f t="shared" si="23"/>
        <v>0</v>
      </c>
      <c r="BJ170" s="13" t="s">
        <v>23</v>
      </c>
      <c r="BK170" s="105">
        <f t="shared" si="24"/>
        <v>0</v>
      </c>
      <c r="BL170" s="13" t="s">
        <v>175</v>
      </c>
      <c r="BM170" s="13" t="s">
        <v>564</v>
      </c>
    </row>
    <row r="171" spans="2:65" s="1" customFormat="1" ht="22.5" customHeight="1">
      <c r="B171" s="30"/>
      <c r="C171" s="168" t="s">
        <v>422</v>
      </c>
      <c r="D171" s="168" t="s">
        <v>246</v>
      </c>
      <c r="E171" s="169" t="s">
        <v>247</v>
      </c>
      <c r="F171" s="262" t="s">
        <v>565</v>
      </c>
      <c r="G171" s="263"/>
      <c r="H171" s="263"/>
      <c r="I171" s="263"/>
      <c r="J171" s="170" t="s">
        <v>243</v>
      </c>
      <c r="K171" s="171">
        <v>70.68</v>
      </c>
      <c r="L171" s="264">
        <v>0</v>
      </c>
      <c r="M171" s="263"/>
      <c r="N171" s="265">
        <f t="shared" si="15"/>
        <v>0</v>
      </c>
      <c r="O171" s="246"/>
      <c r="P171" s="246"/>
      <c r="Q171" s="246"/>
      <c r="R171" s="32"/>
      <c r="T171" s="165" t="s">
        <v>21</v>
      </c>
      <c r="U171" s="39" t="s">
        <v>43</v>
      </c>
      <c r="V171" s="31"/>
      <c r="W171" s="166">
        <f t="shared" si="16"/>
        <v>0</v>
      </c>
      <c r="X171" s="166">
        <v>0.0101</v>
      </c>
      <c r="Y171" s="166">
        <f t="shared" si="17"/>
        <v>0.7138680000000001</v>
      </c>
      <c r="Z171" s="166">
        <v>0</v>
      </c>
      <c r="AA171" s="167">
        <f t="shared" si="18"/>
        <v>0</v>
      </c>
      <c r="AR171" s="13" t="s">
        <v>200</v>
      </c>
      <c r="AT171" s="13" t="s">
        <v>246</v>
      </c>
      <c r="AU171" s="13" t="s">
        <v>129</v>
      </c>
      <c r="AY171" s="13" t="s">
        <v>170</v>
      </c>
      <c r="BE171" s="105">
        <f t="shared" si="19"/>
        <v>0</v>
      </c>
      <c r="BF171" s="105">
        <f t="shared" si="20"/>
        <v>0</v>
      </c>
      <c r="BG171" s="105">
        <f t="shared" si="21"/>
        <v>0</v>
      </c>
      <c r="BH171" s="105">
        <f t="shared" si="22"/>
        <v>0</v>
      </c>
      <c r="BI171" s="105">
        <f t="shared" si="23"/>
        <v>0</v>
      </c>
      <c r="BJ171" s="13" t="s">
        <v>23</v>
      </c>
      <c r="BK171" s="105">
        <f t="shared" si="24"/>
        <v>0</v>
      </c>
      <c r="BL171" s="13" t="s">
        <v>175</v>
      </c>
      <c r="BM171" s="13" t="s">
        <v>566</v>
      </c>
    </row>
    <row r="172" spans="2:65" s="1" customFormat="1" ht="31.5" customHeight="1">
      <c r="B172" s="30"/>
      <c r="C172" s="161" t="s">
        <v>426</v>
      </c>
      <c r="D172" s="161" t="s">
        <v>171</v>
      </c>
      <c r="E172" s="162" t="s">
        <v>567</v>
      </c>
      <c r="F172" s="245" t="s">
        <v>568</v>
      </c>
      <c r="G172" s="246"/>
      <c r="H172" s="246"/>
      <c r="I172" s="246"/>
      <c r="J172" s="163" t="s">
        <v>243</v>
      </c>
      <c r="K172" s="164">
        <v>30.45</v>
      </c>
      <c r="L172" s="247">
        <v>0</v>
      </c>
      <c r="M172" s="246"/>
      <c r="N172" s="248">
        <f t="shared" si="15"/>
        <v>0</v>
      </c>
      <c r="O172" s="246"/>
      <c r="P172" s="246"/>
      <c r="Q172" s="246"/>
      <c r="R172" s="32"/>
      <c r="T172" s="165" t="s">
        <v>21</v>
      </c>
      <c r="U172" s="39" t="s">
        <v>43</v>
      </c>
      <c r="V172" s="31"/>
      <c r="W172" s="166">
        <f t="shared" si="16"/>
        <v>0</v>
      </c>
      <c r="X172" s="166">
        <v>0.0043</v>
      </c>
      <c r="Y172" s="166">
        <f t="shared" si="17"/>
        <v>0.130935</v>
      </c>
      <c r="Z172" s="166">
        <v>0</v>
      </c>
      <c r="AA172" s="167">
        <f t="shared" si="18"/>
        <v>0</v>
      </c>
      <c r="AR172" s="13" t="s">
        <v>175</v>
      </c>
      <c r="AT172" s="13" t="s">
        <v>171</v>
      </c>
      <c r="AU172" s="13" t="s">
        <v>129</v>
      </c>
      <c r="AY172" s="13" t="s">
        <v>170</v>
      </c>
      <c r="BE172" s="105">
        <f t="shared" si="19"/>
        <v>0</v>
      </c>
      <c r="BF172" s="105">
        <f t="shared" si="20"/>
        <v>0</v>
      </c>
      <c r="BG172" s="105">
        <f t="shared" si="21"/>
        <v>0</v>
      </c>
      <c r="BH172" s="105">
        <f t="shared" si="22"/>
        <v>0</v>
      </c>
      <c r="BI172" s="105">
        <f t="shared" si="23"/>
        <v>0</v>
      </c>
      <c r="BJ172" s="13" t="s">
        <v>23</v>
      </c>
      <c r="BK172" s="105">
        <f t="shared" si="24"/>
        <v>0</v>
      </c>
      <c r="BL172" s="13" t="s">
        <v>175</v>
      </c>
      <c r="BM172" s="13" t="s">
        <v>569</v>
      </c>
    </row>
    <row r="173" spans="2:65" s="1" customFormat="1" ht="31.5" customHeight="1">
      <c r="B173" s="30"/>
      <c r="C173" s="161" t="s">
        <v>430</v>
      </c>
      <c r="D173" s="161" t="s">
        <v>171</v>
      </c>
      <c r="E173" s="162" t="s">
        <v>259</v>
      </c>
      <c r="F173" s="245" t="s">
        <v>260</v>
      </c>
      <c r="G173" s="246"/>
      <c r="H173" s="246"/>
      <c r="I173" s="246"/>
      <c r="J173" s="163" t="s">
        <v>174</v>
      </c>
      <c r="K173" s="164">
        <v>46.2</v>
      </c>
      <c r="L173" s="247">
        <v>0</v>
      </c>
      <c r="M173" s="246"/>
      <c r="N173" s="248">
        <f t="shared" si="15"/>
        <v>0</v>
      </c>
      <c r="O173" s="246"/>
      <c r="P173" s="246"/>
      <c r="Q173" s="246"/>
      <c r="R173" s="32"/>
      <c r="T173" s="165" t="s">
        <v>21</v>
      </c>
      <c r="U173" s="39" t="s">
        <v>43</v>
      </c>
      <c r="V173" s="31"/>
      <c r="W173" s="166">
        <f t="shared" si="16"/>
        <v>0</v>
      </c>
      <c r="X173" s="166">
        <v>0.00047</v>
      </c>
      <c r="Y173" s="166">
        <f t="shared" si="17"/>
        <v>0.021714</v>
      </c>
      <c r="Z173" s="166">
        <v>0</v>
      </c>
      <c r="AA173" s="167">
        <f t="shared" si="18"/>
        <v>0</v>
      </c>
      <c r="AR173" s="13" t="s">
        <v>175</v>
      </c>
      <c r="AT173" s="13" t="s">
        <v>171</v>
      </c>
      <c r="AU173" s="13" t="s">
        <v>129</v>
      </c>
      <c r="AY173" s="13" t="s">
        <v>170</v>
      </c>
      <c r="BE173" s="105">
        <f t="shared" si="19"/>
        <v>0</v>
      </c>
      <c r="BF173" s="105">
        <f t="shared" si="20"/>
        <v>0</v>
      </c>
      <c r="BG173" s="105">
        <f t="shared" si="21"/>
        <v>0</v>
      </c>
      <c r="BH173" s="105">
        <f t="shared" si="22"/>
        <v>0</v>
      </c>
      <c r="BI173" s="105">
        <f t="shared" si="23"/>
        <v>0</v>
      </c>
      <c r="BJ173" s="13" t="s">
        <v>23</v>
      </c>
      <c r="BK173" s="105">
        <f t="shared" si="24"/>
        <v>0</v>
      </c>
      <c r="BL173" s="13" t="s">
        <v>175</v>
      </c>
      <c r="BM173" s="13" t="s">
        <v>570</v>
      </c>
    </row>
    <row r="174" spans="2:65" s="1" customFormat="1" ht="22.5" customHeight="1">
      <c r="B174" s="30"/>
      <c r="C174" s="161" t="s">
        <v>434</v>
      </c>
      <c r="D174" s="161" t="s">
        <v>171</v>
      </c>
      <c r="E174" s="162" t="s">
        <v>571</v>
      </c>
      <c r="F174" s="245" t="s">
        <v>572</v>
      </c>
      <c r="G174" s="246"/>
      <c r="H174" s="246"/>
      <c r="I174" s="246"/>
      <c r="J174" s="163" t="s">
        <v>243</v>
      </c>
      <c r="K174" s="164">
        <v>30.45</v>
      </c>
      <c r="L174" s="247">
        <v>0</v>
      </c>
      <c r="M174" s="246"/>
      <c r="N174" s="248">
        <f t="shared" si="15"/>
        <v>0</v>
      </c>
      <c r="O174" s="246"/>
      <c r="P174" s="246"/>
      <c r="Q174" s="246"/>
      <c r="R174" s="32"/>
      <c r="T174" s="165" t="s">
        <v>21</v>
      </c>
      <c r="U174" s="39" t="s">
        <v>43</v>
      </c>
      <c r="V174" s="31"/>
      <c r="W174" s="166">
        <f t="shared" si="16"/>
        <v>0</v>
      </c>
      <c r="X174" s="166">
        <v>0</v>
      </c>
      <c r="Y174" s="166">
        <f t="shared" si="17"/>
        <v>0</v>
      </c>
      <c r="Z174" s="166">
        <v>0</v>
      </c>
      <c r="AA174" s="167">
        <f t="shared" si="18"/>
        <v>0</v>
      </c>
      <c r="AR174" s="13" t="s">
        <v>175</v>
      </c>
      <c r="AT174" s="13" t="s">
        <v>171</v>
      </c>
      <c r="AU174" s="13" t="s">
        <v>129</v>
      </c>
      <c r="AY174" s="13" t="s">
        <v>170</v>
      </c>
      <c r="BE174" s="105">
        <f t="shared" si="19"/>
        <v>0</v>
      </c>
      <c r="BF174" s="105">
        <f t="shared" si="20"/>
        <v>0</v>
      </c>
      <c r="BG174" s="105">
        <f t="shared" si="21"/>
        <v>0</v>
      </c>
      <c r="BH174" s="105">
        <f t="shared" si="22"/>
        <v>0</v>
      </c>
      <c r="BI174" s="105">
        <f t="shared" si="23"/>
        <v>0</v>
      </c>
      <c r="BJ174" s="13" t="s">
        <v>23</v>
      </c>
      <c r="BK174" s="105">
        <f t="shared" si="24"/>
        <v>0</v>
      </c>
      <c r="BL174" s="13" t="s">
        <v>175</v>
      </c>
      <c r="BM174" s="13" t="s">
        <v>573</v>
      </c>
    </row>
    <row r="175" spans="2:65" s="1" customFormat="1" ht="31.5" customHeight="1">
      <c r="B175" s="30"/>
      <c r="C175" s="161" t="s">
        <v>438</v>
      </c>
      <c r="D175" s="161" t="s">
        <v>171</v>
      </c>
      <c r="E175" s="162" t="s">
        <v>401</v>
      </c>
      <c r="F175" s="245" t="s">
        <v>402</v>
      </c>
      <c r="G175" s="246"/>
      <c r="H175" s="246"/>
      <c r="I175" s="246"/>
      <c r="J175" s="163" t="s">
        <v>243</v>
      </c>
      <c r="K175" s="164">
        <v>53.75</v>
      </c>
      <c r="L175" s="247">
        <v>0</v>
      </c>
      <c r="M175" s="246"/>
      <c r="N175" s="248">
        <f t="shared" si="15"/>
        <v>0</v>
      </c>
      <c r="O175" s="246"/>
      <c r="P175" s="246"/>
      <c r="Q175" s="246"/>
      <c r="R175" s="32"/>
      <c r="T175" s="165" t="s">
        <v>21</v>
      </c>
      <c r="U175" s="39" t="s">
        <v>43</v>
      </c>
      <c r="V175" s="31"/>
      <c r="W175" s="166">
        <f t="shared" si="16"/>
        <v>0</v>
      </c>
      <c r="X175" s="166">
        <v>0.07598</v>
      </c>
      <c r="Y175" s="166">
        <f t="shared" si="17"/>
        <v>4.083925000000001</v>
      </c>
      <c r="Z175" s="166">
        <v>0</v>
      </c>
      <c r="AA175" s="167">
        <f t="shared" si="18"/>
        <v>0</v>
      </c>
      <c r="AR175" s="13" t="s">
        <v>175</v>
      </c>
      <c r="AT175" s="13" t="s">
        <v>171</v>
      </c>
      <c r="AU175" s="13" t="s">
        <v>129</v>
      </c>
      <c r="AY175" s="13" t="s">
        <v>170</v>
      </c>
      <c r="BE175" s="105">
        <f t="shared" si="19"/>
        <v>0</v>
      </c>
      <c r="BF175" s="105">
        <f t="shared" si="20"/>
        <v>0</v>
      </c>
      <c r="BG175" s="105">
        <f t="shared" si="21"/>
        <v>0</v>
      </c>
      <c r="BH175" s="105">
        <f t="shared" si="22"/>
        <v>0</v>
      </c>
      <c r="BI175" s="105">
        <f t="shared" si="23"/>
        <v>0</v>
      </c>
      <c r="BJ175" s="13" t="s">
        <v>23</v>
      </c>
      <c r="BK175" s="105">
        <f t="shared" si="24"/>
        <v>0</v>
      </c>
      <c r="BL175" s="13" t="s">
        <v>175</v>
      </c>
      <c r="BM175" s="13" t="s">
        <v>574</v>
      </c>
    </row>
    <row r="176" spans="2:63" s="9" customFormat="1" ht="22.35" customHeight="1">
      <c r="B176" s="150"/>
      <c r="C176" s="151"/>
      <c r="D176" s="160" t="s">
        <v>442</v>
      </c>
      <c r="E176" s="160"/>
      <c r="F176" s="160"/>
      <c r="G176" s="160"/>
      <c r="H176" s="160"/>
      <c r="I176" s="160"/>
      <c r="J176" s="160"/>
      <c r="K176" s="160"/>
      <c r="L176" s="160"/>
      <c r="M176" s="160"/>
      <c r="N176" s="258">
        <f>BK176</f>
        <v>0</v>
      </c>
      <c r="O176" s="259"/>
      <c r="P176" s="259"/>
      <c r="Q176" s="259"/>
      <c r="R176" s="153"/>
      <c r="T176" s="154"/>
      <c r="U176" s="151"/>
      <c r="V176" s="151"/>
      <c r="W176" s="155">
        <f>SUM(W177:W180)</f>
        <v>0</v>
      </c>
      <c r="X176" s="151"/>
      <c r="Y176" s="155">
        <f>SUM(Y177:Y180)</f>
        <v>0</v>
      </c>
      <c r="Z176" s="151"/>
      <c r="AA176" s="156">
        <f>SUM(AA177:AA180)</f>
        <v>0</v>
      </c>
      <c r="AR176" s="157" t="s">
        <v>23</v>
      </c>
      <c r="AT176" s="158" t="s">
        <v>77</v>
      </c>
      <c r="AU176" s="158" t="s">
        <v>129</v>
      </c>
      <c r="AY176" s="157" t="s">
        <v>170</v>
      </c>
      <c r="BK176" s="159">
        <f>SUM(BK177:BK180)</f>
        <v>0</v>
      </c>
    </row>
    <row r="177" spans="2:65" s="1" customFormat="1" ht="22.5" customHeight="1">
      <c r="B177" s="30"/>
      <c r="C177" s="161" t="s">
        <v>575</v>
      </c>
      <c r="D177" s="161" t="s">
        <v>171</v>
      </c>
      <c r="E177" s="162" t="s">
        <v>462</v>
      </c>
      <c r="F177" s="245" t="s">
        <v>463</v>
      </c>
      <c r="G177" s="246"/>
      <c r="H177" s="246"/>
      <c r="I177" s="246"/>
      <c r="J177" s="163" t="s">
        <v>203</v>
      </c>
      <c r="K177" s="164">
        <v>31.647</v>
      </c>
      <c r="L177" s="247">
        <v>0</v>
      </c>
      <c r="M177" s="246"/>
      <c r="N177" s="248">
        <f>ROUND(L177*K177,2)</f>
        <v>0</v>
      </c>
      <c r="O177" s="246"/>
      <c r="P177" s="246"/>
      <c r="Q177" s="246"/>
      <c r="R177" s="32"/>
      <c r="T177" s="165" t="s">
        <v>21</v>
      </c>
      <c r="U177" s="39" t="s">
        <v>43</v>
      </c>
      <c r="V177" s="31"/>
      <c r="W177" s="166">
        <f>V177*K177</f>
        <v>0</v>
      </c>
      <c r="X177" s="166">
        <v>0</v>
      </c>
      <c r="Y177" s="166">
        <f>X177*K177</f>
        <v>0</v>
      </c>
      <c r="Z177" s="166">
        <v>0</v>
      </c>
      <c r="AA177" s="167">
        <f>Z177*K177</f>
        <v>0</v>
      </c>
      <c r="AR177" s="13" t="s">
        <v>175</v>
      </c>
      <c r="AT177" s="13" t="s">
        <v>171</v>
      </c>
      <c r="AU177" s="13" t="s">
        <v>180</v>
      </c>
      <c r="AY177" s="13" t="s">
        <v>170</v>
      </c>
      <c r="BE177" s="105">
        <f>IF(U177="základní",N177,0)</f>
        <v>0</v>
      </c>
      <c r="BF177" s="105">
        <f>IF(U177="snížená",N177,0)</f>
        <v>0</v>
      </c>
      <c r="BG177" s="105">
        <f>IF(U177="zákl. přenesená",N177,0)</f>
        <v>0</v>
      </c>
      <c r="BH177" s="105">
        <f>IF(U177="sníž. přenesená",N177,0)</f>
        <v>0</v>
      </c>
      <c r="BI177" s="105">
        <f>IF(U177="nulová",N177,0)</f>
        <v>0</v>
      </c>
      <c r="BJ177" s="13" t="s">
        <v>23</v>
      </c>
      <c r="BK177" s="105">
        <f>ROUND(L177*K177,2)</f>
        <v>0</v>
      </c>
      <c r="BL177" s="13" t="s">
        <v>175</v>
      </c>
      <c r="BM177" s="13" t="s">
        <v>576</v>
      </c>
    </row>
    <row r="178" spans="2:65" s="1" customFormat="1" ht="31.5" customHeight="1">
      <c r="B178" s="30"/>
      <c r="C178" s="161" t="s">
        <v>577</v>
      </c>
      <c r="D178" s="161" t="s">
        <v>171</v>
      </c>
      <c r="E178" s="162" t="s">
        <v>465</v>
      </c>
      <c r="F178" s="245" t="s">
        <v>466</v>
      </c>
      <c r="G178" s="246"/>
      <c r="H178" s="246"/>
      <c r="I178" s="246"/>
      <c r="J178" s="163" t="s">
        <v>203</v>
      </c>
      <c r="K178" s="164">
        <v>31.647</v>
      </c>
      <c r="L178" s="247">
        <v>0</v>
      </c>
      <c r="M178" s="246"/>
      <c r="N178" s="248">
        <f>ROUND(L178*K178,2)</f>
        <v>0</v>
      </c>
      <c r="O178" s="246"/>
      <c r="P178" s="246"/>
      <c r="Q178" s="246"/>
      <c r="R178" s="32"/>
      <c r="T178" s="165" t="s">
        <v>21</v>
      </c>
      <c r="U178" s="39" t="s">
        <v>43</v>
      </c>
      <c r="V178" s="31"/>
      <c r="W178" s="166">
        <f>V178*K178</f>
        <v>0</v>
      </c>
      <c r="X178" s="166">
        <v>0</v>
      </c>
      <c r="Y178" s="166">
        <f>X178*K178</f>
        <v>0</v>
      </c>
      <c r="Z178" s="166">
        <v>0</v>
      </c>
      <c r="AA178" s="167">
        <f>Z178*K178</f>
        <v>0</v>
      </c>
      <c r="AR178" s="13" t="s">
        <v>175</v>
      </c>
      <c r="AT178" s="13" t="s">
        <v>171</v>
      </c>
      <c r="AU178" s="13" t="s">
        <v>180</v>
      </c>
      <c r="AY178" s="13" t="s">
        <v>170</v>
      </c>
      <c r="BE178" s="105">
        <f>IF(U178="základní",N178,0)</f>
        <v>0</v>
      </c>
      <c r="BF178" s="105">
        <f>IF(U178="snížená",N178,0)</f>
        <v>0</v>
      </c>
      <c r="BG178" s="105">
        <f>IF(U178="zákl. přenesená",N178,0)</f>
        <v>0</v>
      </c>
      <c r="BH178" s="105">
        <f>IF(U178="sníž. přenesená",N178,0)</f>
        <v>0</v>
      </c>
      <c r="BI178" s="105">
        <f>IF(U178="nulová",N178,0)</f>
        <v>0</v>
      </c>
      <c r="BJ178" s="13" t="s">
        <v>23</v>
      </c>
      <c r="BK178" s="105">
        <f>ROUND(L178*K178,2)</f>
        <v>0</v>
      </c>
      <c r="BL178" s="13" t="s">
        <v>175</v>
      </c>
      <c r="BM178" s="13" t="s">
        <v>578</v>
      </c>
    </row>
    <row r="179" spans="2:65" s="1" customFormat="1" ht="31.5" customHeight="1">
      <c r="B179" s="30"/>
      <c r="C179" s="161" t="s">
        <v>579</v>
      </c>
      <c r="D179" s="161" t="s">
        <v>171</v>
      </c>
      <c r="E179" s="162" t="s">
        <v>468</v>
      </c>
      <c r="F179" s="245" t="s">
        <v>469</v>
      </c>
      <c r="G179" s="246"/>
      <c r="H179" s="246"/>
      <c r="I179" s="246"/>
      <c r="J179" s="163" t="s">
        <v>203</v>
      </c>
      <c r="K179" s="164">
        <v>31.647</v>
      </c>
      <c r="L179" s="247">
        <v>0</v>
      </c>
      <c r="M179" s="246"/>
      <c r="N179" s="248">
        <f>ROUND(L179*K179,2)</f>
        <v>0</v>
      </c>
      <c r="O179" s="246"/>
      <c r="P179" s="246"/>
      <c r="Q179" s="246"/>
      <c r="R179" s="32"/>
      <c r="T179" s="165" t="s">
        <v>21</v>
      </c>
      <c r="U179" s="39" t="s">
        <v>43</v>
      </c>
      <c r="V179" s="31"/>
      <c r="W179" s="166">
        <f>V179*K179</f>
        <v>0</v>
      </c>
      <c r="X179" s="166">
        <v>0</v>
      </c>
      <c r="Y179" s="166">
        <f>X179*K179</f>
        <v>0</v>
      </c>
      <c r="Z179" s="166">
        <v>0</v>
      </c>
      <c r="AA179" s="167">
        <f>Z179*K179</f>
        <v>0</v>
      </c>
      <c r="AR179" s="13" t="s">
        <v>175</v>
      </c>
      <c r="AT179" s="13" t="s">
        <v>171</v>
      </c>
      <c r="AU179" s="13" t="s">
        <v>180</v>
      </c>
      <c r="AY179" s="13" t="s">
        <v>170</v>
      </c>
      <c r="BE179" s="105">
        <f>IF(U179="základní",N179,0)</f>
        <v>0</v>
      </c>
      <c r="BF179" s="105">
        <f>IF(U179="snížená",N179,0)</f>
        <v>0</v>
      </c>
      <c r="BG179" s="105">
        <f>IF(U179="zákl. přenesená",N179,0)</f>
        <v>0</v>
      </c>
      <c r="BH179" s="105">
        <f>IF(U179="sníž. přenesená",N179,0)</f>
        <v>0</v>
      </c>
      <c r="BI179" s="105">
        <f>IF(U179="nulová",N179,0)</f>
        <v>0</v>
      </c>
      <c r="BJ179" s="13" t="s">
        <v>23</v>
      </c>
      <c r="BK179" s="105">
        <f>ROUND(L179*K179,2)</f>
        <v>0</v>
      </c>
      <c r="BL179" s="13" t="s">
        <v>175</v>
      </c>
      <c r="BM179" s="13" t="s">
        <v>580</v>
      </c>
    </row>
    <row r="180" spans="2:65" s="1" customFormat="1" ht="31.5" customHeight="1">
      <c r="B180" s="30"/>
      <c r="C180" s="161" t="s">
        <v>581</v>
      </c>
      <c r="D180" s="161" t="s">
        <v>171</v>
      </c>
      <c r="E180" s="162" t="s">
        <v>471</v>
      </c>
      <c r="F180" s="245" t="s">
        <v>472</v>
      </c>
      <c r="G180" s="246"/>
      <c r="H180" s="246"/>
      <c r="I180" s="246"/>
      <c r="J180" s="163" t="s">
        <v>203</v>
      </c>
      <c r="K180" s="164">
        <v>31.647</v>
      </c>
      <c r="L180" s="247">
        <v>0</v>
      </c>
      <c r="M180" s="246"/>
      <c r="N180" s="248">
        <f>ROUND(L180*K180,2)</f>
        <v>0</v>
      </c>
      <c r="O180" s="246"/>
      <c r="P180" s="246"/>
      <c r="Q180" s="246"/>
      <c r="R180" s="32"/>
      <c r="T180" s="165" t="s">
        <v>21</v>
      </c>
      <c r="U180" s="39" t="s">
        <v>43</v>
      </c>
      <c r="V180" s="31"/>
      <c r="W180" s="166">
        <f>V180*K180</f>
        <v>0</v>
      </c>
      <c r="X180" s="166">
        <v>0</v>
      </c>
      <c r="Y180" s="166">
        <f>X180*K180</f>
        <v>0</v>
      </c>
      <c r="Z180" s="166">
        <v>0</v>
      </c>
      <c r="AA180" s="167">
        <f>Z180*K180</f>
        <v>0</v>
      </c>
      <c r="AR180" s="13" t="s">
        <v>175</v>
      </c>
      <c r="AT180" s="13" t="s">
        <v>171</v>
      </c>
      <c r="AU180" s="13" t="s">
        <v>180</v>
      </c>
      <c r="AY180" s="13" t="s">
        <v>170</v>
      </c>
      <c r="BE180" s="105">
        <f>IF(U180="základní",N180,0)</f>
        <v>0</v>
      </c>
      <c r="BF180" s="105">
        <f>IF(U180="snížená",N180,0)</f>
        <v>0</v>
      </c>
      <c r="BG180" s="105">
        <f>IF(U180="zákl. přenesená",N180,0)</f>
        <v>0</v>
      </c>
      <c r="BH180" s="105">
        <f>IF(U180="sníž. přenesená",N180,0)</f>
        <v>0</v>
      </c>
      <c r="BI180" s="105">
        <f>IF(U180="nulová",N180,0)</f>
        <v>0</v>
      </c>
      <c r="BJ180" s="13" t="s">
        <v>23</v>
      </c>
      <c r="BK180" s="105">
        <f>ROUND(L180*K180,2)</f>
        <v>0</v>
      </c>
      <c r="BL180" s="13" t="s">
        <v>175</v>
      </c>
      <c r="BM180" s="13" t="s">
        <v>582</v>
      </c>
    </row>
    <row r="181" spans="2:63" s="9" customFormat="1" ht="29.85" customHeight="1">
      <c r="B181" s="150"/>
      <c r="C181" s="151"/>
      <c r="D181" s="160" t="s">
        <v>143</v>
      </c>
      <c r="E181" s="160"/>
      <c r="F181" s="160"/>
      <c r="G181" s="160"/>
      <c r="H181" s="160"/>
      <c r="I181" s="160"/>
      <c r="J181" s="160"/>
      <c r="K181" s="160"/>
      <c r="L181" s="160"/>
      <c r="M181" s="160"/>
      <c r="N181" s="258">
        <f>BK181</f>
        <v>0</v>
      </c>
      <c r="O181" s="259"/>
      <c r="P181" s="259"/>
      <c r="Q181" s="259"/>
      <c r="R181" s="153"/>
      <c r="T181" s="154"/>
      <c r="U181" s="151"/>
      <c r="V181" s="151"/>
      <c r="W181" s="155">
        <f>SUM(W182:W183)</f>
        <v>0</v>
      </c>
      <c r="X181" s="151"/>
      <c r="Y181" s="155">
        <f>SUM(Y182:Y183)</f>
        <v>0</v>
      </c>
      <c r="Z181" s="151"/>
      <c r="AA181" s="156">
        <f>SUM(AA182:AA183)</f>
        <v>0</v>
      </c>
      <c r="AR181" s="157" t="s">
        <v>23</v>
      </c>
      <c r="AT181" s="158" t="s">
        <v>77</v>
      </c>
      <c r="AU181" s="158" t="s">
        <v>23</v>
      </c>
      <c r="AY181" s="157" t="s">
        <v>170</v>
      </c>
      <c r="BK181" s="159">
        <f>SUM(BK182:BK183)</f>
        <v>0</v>
      </c>
    </row>
    <row r="182" spans="2:65" s="1" customFormat="1" ht="31.5" customHeight="1">
      <c r="B182" s="30"/>
      <c r="C182" s="161" t="s">
        <v>583</v>
      </c>
      <c r="D182" s="161" t="s">
        <v>171</v>
      </c>
      <c r="E182" s="162" t="s">
        <v>584</v>
      </c>
      <c r="F182" s="245" t="s">
        <v>585</v>
      </c>
      <c r="G182" s="246"/>
      <c r="H182" s="246"/>
      <c r="I182" s="246"/>
      <c r="J182" s="163" t="s">
        <v>203</v>
      </c>
      <c r="K182" s="164">
        <v>48.25</v>
      </c>
      <c r="L182" s="247">
        <v>0</v>
      </c>
      <c r="M182" s="246"/>
      <c r="N182" s="248">
        <f>ROUND(L182*K182,2)</f>
        <v>0</v>
      </c>
      <c r="O182" s="246"/>
      <c r="P182" s="246"/>
      <c r="Q182" s="246"/>
      <c r="R182" s="32"/>
      <c r="T182" s="165" t="s">
        <v>21</v>
      </c>
      <c r="U182" s="39" t="s">
        <v>43</v>
      </c>
      <c r="V182" s="31"/>
      <c r="W182" s="166">
        <f>V182*K182</f>
        <v>0</v>
      </c>
      <c r="X182" s="166">
        <v>0</v>
      </c>
      <c r="Y182" s="166">
        <f>X182*K182</f>
        <v>0</v>
      </c>
      <c r="Z182" s="166">
        <v>0</v>
      </c>
      <c r="AA182" s="167">
        <f>Z182*K182</f>
        <v>0</v>
      </c>
      <c r="AR182" s="13" t="s">
        <v>175</v>
      </c>
      <c r="AT182" s="13" t="s">
        <v>171</v>
      </c>
      <c r="AU182" s="13" t="s">
        <v>129</v>
      </c>
      <c r="AY182" s="13" t="s">
        <v>170</v>
      </c>
      <c r="BE182" s="105">
        <f>IF(U182="základní",N182,0)</f>
        <v>0</v>
      </c>
      <c r="BF182" s="105">
        <f>IF(U182="snížená",N182,0)</f>
        <v>0</v>
      </c>
      <c r="BG182" s="105">
        <f>IF(U182="zákl. přenesená",N182,0)</f>
        <v>0</v>
      </c>
      <c r="BH182" s="105">
        <f>IF(U182="sníž. přenesená",N182,0)</f>
        <v>0</v>
      </c>
      <c r="BI182" s="105">
        <f>IF(U182="nulová",N182,0)</f>
        <v>0</v>
      </c>
      <c r="BJ182" s="13" t="s">
        <v>23</v>
      </c>
      <c r="BK182" s="105">
        <f>ROUND(L182*K182,2)</f>
        <v>0</v>
      </c>
      <c r="BL182" s="13" t="s">
        <v>175</v>
      </c>
      <c r="BM182" s="13" t="s">
        <v>586</v>
      </c>
    </row>
    <row r="183" spans="2:65" s="1" customFormat="1" ht="22.5" customHeight="1">
      <c r="B183" s="30"/>
      <c r="C183" s="161" t="s">
        <v>587</v>
      </c>
      <c r="D183" s="161" t="s">
        <v>171</v>
      </c>
      <c r="E183" s="162" t="s">
        <v>263</v>
      </c>
      <c r="F183" s="245" t="s">
        <v>264</v>
      </c>
      <c r="G183" s="246"/>
      <c r="H183" s="246"/>
      <c r="I183" s="246"/>
      <c r="J183" s="163" t="s">
        <v>203</v>
      </c>
      <c r="K183" s="164">
        <v>813.153</v>
      </c>
      <c r="L183" s="247">
        <v>0</v>
      </c>
      <c r="M183" s="246"/>
      <c r="N183" s="248">
        <f>ROUND(L183*K183,2)</f>
        <v>0</v>
      </c>
      <c r="O183" s="246"/>
      <c r="P183" s="246"/>
      <c r="Q183" s="246"/>
      <c r="R183" s="32"/>
      <c r="T183" s="165" t="s">
        <v>21</v>
      </c>
      <c r="U183" s="39" t="s">
        <v>43</v>
      </c>
      <c r="V183" s="31"/>
      <c r="W183" s="166">
        <f>V183*K183</f>
        <v>0</v>
      </c>
      <c r="X183" s="166">
        <v>0</v>
      </c>
      <c r="Y183" s="166">
        <f>X183*K183</f>
        <v>0</v>
      </c>
      <c r="Z183" s="166">
        <v>0</v>
      </c>
      <c r="AA183" s="167">
        <f>Z183*K183</f>
        <v>0</v>
      </c>
      <c r="AR183" s="13" t="s">
        <v>175</v>
      </c>
      <c r="AT183" s="13" t="s">
        <v>171</v>
      </c>
      <c r="AU183" s="13" t="s">
        <v>129</v>
      </c>
      <c r="AY183" s="13" t="s">
        <v>170</v>
      </c>
      <c r="BE183" s="105">
        <f>IF(U183="základní",N183,0)</f>
        <v>0</v>
      </c>
      <c r="BF183" s="105">
        <f>IF(U183="snížená",N183,0)</f>
        <v>0</v>
      </c>
      <c r="BG183" s="105">
        <f>IF(U183="zákl. přenesená",N183,0)</f>
        <v>0</v>
      </c>
      <c r="BH183" s="105">
        <f>IF(U183="sníž. přenesená",N183,0)</f>
        <v>0</v>
      </c>
      <c r="BI183" s="105">
        <f>IF(U183="nulová",N183,0)</f>
        <v>0</v>
      </c>
      <c r="BJ183" s="13" t="s">
        <v>23</v>
      </c>
      <c r="BK183" s="105">
        <f>ROUND(L183*K183,2)</f>
        <v>0</v>
      </c>
      <c r="BL183" s="13" t="s">
        <v>175</v>
      </c>
      <c r="BM183" s="13" t="s">
        <v>588</v>
      </c>
    </row>
    <row r="184" spans="2:63" s="9" customFormat="1" ht="37.35" customHeight="1">
      <c r="B184" s="150"/>
      <c r="C184" s="151"/>
      <c r="D184" s="152" t="s">
        <v>144</v>
      </c>
      <c r="E184" s="152"/>
      <c r="F184" s="152"/>
      <c r="G184" s="152"/>
      <c r="H184" s="152"/>
      <c r="I184" s="152"/>
      <c r="J184" s="152"/>
      <c r="K184" s="152"/>
      <c r="L184" s="152"/>
      <c r="M184" s="152"/>
      <c r="N184" s="260">
        <f>BK184</f>
        <v>0</v>
      </c>
      <c r="O184" s="261"/>
      <c r="P184" s="261"/>
      <c r="Q184" s="261"/>
      <c r="R184" s="153"/>
      <c r="T184" s="154"/>
      <c r="U184" s="151"/>
      <c r="V184" s="151"/>
      <c r="W184" s="155">
        <f>W185+W193</f>
        <v>0</v>
      </c>
      <c r="X184" s="151"/>
      <c r="Y184" s="155">
        <f>Y185+Y193</f>
        <v>0.26651139999999995</v>
      </c>
      <c r="Z184" s="151"/>
      <c r="AA184" s="156">
        <f>AA185+AA193</f>
        <v>0</v>
      </c>
      <c r="AR184" s="157" t="s">
        <v>23</v>
      </c>
      <c r="AT184" s="158" t="s">
        <v>77</v>
      </c>
      <c r="AU184" s="158" t="s">
        <v>78</v>
      </c>
      <c r="AY184" s="157" t="s">
        <v>170</v>
      </c>
      <c r="BK184" s="159">
        <f>BK185+BK193</f>
        <v>0</v>
      </c>
    </row>
    <row r="185" spans="2:63" s="9" customFormat="1" ht="19.9" customHeight="1">
      <c r="B185" s="150"/>
      <c r="C185" s="151"/>
      <c r="D185" s="160" t="s">
        <v>323</v>
      </c>
      <c r="E185" s="160"/>
      <c r="F185" s="160"/>
      <c r="G185" s="160"/>
      <c r="H185" s="160"/>
      <c r="I185" s="160"/>
      <c r="J185" s="160"/>
      <c r="K185" s="160"/>
      <c r="L185" s="160"/>
      <c r="M185" s="160"/>
      <c r="N185" s="249">
        <f>BK185</f>
        <v>0</v>
      </c>
      <c r="O185" s="250"/>
      <c r="P185" s="250"/>
      <c r="Q185" s="250"/>
      <c r="R185" s="153"/>
      <c r="T185" s="154"/>
      <c r="U185" s="151"/>
      <c r="V185" s="151"/>
      <c r="W185" s="155">
        <f>SUM(W186:W192)</f>
        <v>0</v>
      </c>
      <c r="X185" s="151"/>
      <c r="Y185" s="155">
        <f>SUM(Y186:Y192)</f>
        <v>0.26482839999999996</v>
      </c>
      <c r="Z185" s="151"/>
      <c r="AA185" s="156">
        <f>SUM(AA186:AA192)</f>
        <v>0</v>
      </c>
      <c r="AR185" s="157" t="s">
        <v>23</v>
      </c>
      <c r="AT185" s="158" t="s">
        <v>77</v>
      </c>
      <c r="AU185" s="158" t="s">
        <v>23</v>
      </c>
      <c r="AY185" s="157" t="s">
        <v>170</v>
      </c>
      <c r="BK185" s="159">
        <f>SUM(BK186:BK192)</f>
        <v>0</v>
      </c>
    </row>
    <row r="186" spans="2:65" s="1" customFormat="1" ht="31.5" customHeight="1">
      <c r="B186" s="30"/>
      <c r="C186" s="161" t="s">
        <v>589</v>
      </c>
      <c r="D186" s="161" t="s">
        <v>171</v>
      </c>
      <c r="E186" s="162" t="s">
        <v>407</v>
      </c>
      <c r="F186" s="245" t="s">
        <v>408</v>
      </c>
      <c r="G186" s="246"/>
      <c r="H186" s="246"/>
      <c r="I186" s="246"/>
      <c r="J186" s="163" t="s">
        <v>174</v>
      </c>
      <c r="K186" s="164">
        <v>115.14</v>
      </c>
      <c r="L186" s="247">
        <v>0</v>
      </c>
      <c r="M186" s="246"/>
      <c r="N186" s="248">
        <f aca="true" t="shared" si="25" ref="N186:N192">ROUND(L186*K186,2)</f>
        <v>0</v>
      </c>
      <c r="O186" s="246"/>
      <c r="P186" s="246"/>
      <c r="Q186" s="246"/>
      <c r="R186" s="32"/>
      <c r="T186" s="165" t="s">
        <v>21</v>
      </c>
      <c r="U186" s="39" t="s">
        <v>43</v>
      </c>
      <c r="V186" s="31"/>
      <c r="W186" s="166">
        <f aca="true" t="shared" si="26" ref="W186:W192">V186*K186</f>
        <v>0</v>
      </c>
      <c r="X186" s="166">
        <v>0</v>
      </c>
      <c r="Y186" s="166">
        <f aca="true" t="shared" si="27" ref="Y186:Y192">X186*K186</f>
        <v>0</v>
      </c>
      <c r="Z186" s="166">
        <v>0</v>
      </c>
      <c r="AA186" s="167">
        <f aca="true" t="shared" si="28" ref="AA186:AA192">Z186*K186</f>
        <v>0</v>
      </c>
      <c r="AR186" s="13" t="s">
        <v>175</v>
      </c>
      <c r="AT186" s="13" t="s">
        <v>171</v>
      </c>
      <c r="AU186" s="13" t="s">
        <v>129</v>
      </c>
      <c r="AY186" s="13" t="s">
        <v>170</v>
      </c>
      <c r="BE186" s="105">
        <f aca="true" t="shared" si="29" ref="BE186:BE192">IF(U186="základní",N186,0)</f>
        <v>0</v>
      </c>
      <c r="BF186" s="105">
        <f aca="true" t="shared" si="30" ref="BF186:BF192">IF(U186="snížená",N186,0)</f>
        <v>0</v>
      </c>
      <c r="BG186" s="105">
        <f aca="true" t="shared" si="31" ref="BG186:BG192">IF(U186="zákl. přenesená",N186,0)</f>
        <v>0</v>
      </c>
      <c r="BH186" s="105">
        <f aca="true" t="shared" si="32" ref="BH186:BH192">IF(U186="sníž. přenesená",N186,0)</f>
        <v>0</v>
      </c>
      <c r="BI186" s="105">
        <f aca="true" t="shared" si="33" ref="BI186:BI192">IF(U186="nulová",N186,0)</f>
        <v>0</v>
      </c>
      <c r="BJ186" s="13" t="s">
        <v>23</v>
      </c>
      <c r="BK186" s="105">
        <f aca="true" t="shared" si="34" ref="BK186:BK192">ROUND(L186*K186,2)</f>
        <v>0</v>
      </c>
      <c r="BL186" s="13" t="s">
        <v>175</v>
      </c>
      <c r="BM186" s="13" t="s">
        <v>590</v>
      </c>
    </row>
    <row r="187" spans="2:65" s="1" customFormat="1" ht="22.5" customHeight="1">
      <c r="B187" s="30"/>
      <c r="C187" s="168" t="s">
        <v>591</v>
      </c>
      <c r="D187" s="168" t="s">
        <v>246</v>
      </c>
      <c r="E187" s="169" t="s">
        <v>411</v>
      </c>
      <c r="F187" s="262" t="s">
        <v>412</v>
      </c>
      <c r="G187" s="263"/>
      <c r="H187" s="263"/>
      <c r="I187" s="263"/>
      <c r="J187" s="170" t="s">
        <v>203</v>
      </c>
      <c r="K187" s="171">
        <v>0.04</v>
      </c>
      <c r="L187" s="264">
        <v>0</v>
      </c>
      <c r="M187" s="263"/>
      <c r="N187" s="265">
        <f t="shared" si="25"/>
        <v>0</v>
      </c>
      <c r="O187" s="246"/>
      <c r="P187" s="246"/>
      <c r="Q187" s="246"/>
      <c r="R187" s="32"/>
      <c r="T187" s="165" t="s">
        <v>21</v>
      </c>
      <c r="U187" s="39" t="s">
        <v>43</v>
      </c>
      <c r="V187" s="31"/>
      <c r="W187" s="166">
        <f t="shared" si="26"/>
        <v>0</v>
      </c>
      <c r="X187" s="166">
        <v>1</v>
      </c>
      <c r="Y187" s="166">
        <f t="shared" si="27"/>
        <v>0.04</v>
      </c>
      <c r="Z187" s="166">
        <v>0</v>
      </c>
      <c r="AA187" s="167">
        <f t="shared" si="28"/>
        <v>0</v>
      </c>
      <c r="AR187" s="13" t="s">
        <v>200</v>
      </c>
      <c r="AT187" s="13" t="s">
        <v>246</v>
      </c>
      <c r="AU187" s="13" t="s">
        <v>129</v>
      </c>
      <c r="AY187" s="13" t="s">
        <v>170</v>
      </c>
      <c r="BE187" s="105">
        <f t="shared" si="29"/>
        <v>0</v>
      </c>
      <c r="BF187" s="105">
        <f t="shared" si="30"/>
        <v>0</v>
      </c>
      <c r="BG187" s="105">
        <f t="shared" si="31"/>
        <v>0</v>
      </c>
      <c r="BH187" s="105">
        <f t="shared" si="32"/>
        <v>0</v>
      </c>
      <c r="BI187" s="105">
        <f t="shared" si="33"/>
        <v>0</v>
      </c>
      <c r="BJ187" s="13" t="s">
        <v>23</v>
      </c>
      <c r="BK187" s="105">
        <f t="shared" si="34"/>
        <v>0</v>
      </c>
      <c r="BL187" s="13" t="s">
        <v>175</v>
      </c>
      <c r="BM187" s="13" t="s">
        <v>592</v>
      </c>
    </row>
    <row r="188" spans="2:65" s="1" customFormat="1" ht="31.5" customHeight="1">
      <c r="B188" s="30"/>
      <c r="C188" s="161" t="s">
        <v>593</v>
      </c>
      <c r="D188" s="161" t="s">
        <v>171</v>
      </c>
      <c r="E188" s="162" t="s">
        <v>415</v>
      </c>
      <c r="F188" s="245" t="s">
        <v>416</v>
      </c>
      <c r="G188" s="246"/>
      <c r="H188" s="246"/>
      <c r="I188" s="246"/>
      <c r="J188" s="163" t="s">
        <v>174</v>
      </c>
      <c r="K188" s="164">
        <v>115.14</v>
      </c>
      <c r="L188" s="247">
        <v>0</v>
      </c>
      <c r="M188" s="246"/>
      <c r="N188" s="248">
        <f t="shared" si="25"/>
        <v>0</v>
      </c>
      <c r="O188" s="246"/>
      <c r="P188" s="246"/>
      <c r="Q188" s="246"/>
      <c r="R188" s="32"/>
      <c r="T188" s="165" t="s">
        <v>21</v>
      </c>
      <c r="U188" s="39" t="s">
        <v>43</v>
      </c>
      <c r="V188" s="31"/>
      <c r="W188" s="166">
        <f t="shared" si="26"/>
        <v>0</v>
      </c>
      <c r="X188" s="166">
        <v>0</v>
      </c>
      <c r="Y188" s="166">
        <f t="shared" si="27"/>
        <v>0</v>
      </c>
      <c r="Z188" s="166">
        <v>0</v>
      </c>
      <c r="AA188" s="167">
        <f t="shared" si="28"/>
        <v>0</v>
      </c>
      <c r="AR188" s="13" t="s">
        <v>175</v>
      </c>
      <c r="AT188" s="13" t="s">
        <v>171</v>
      </c>
      <c r="AU188" s="13" t="s">
        <v>129</v>
      </c>
      <c r="AY188" s="13" t="s">
        <v>170</v>
      </c>
      <c r="BE188" s="105">
        <f t="shared" si="29"/>
        <v>0</v>
      </c>
      <c r="BF188" s="105">
        <f t="shared" si="30"/>
        <v>0</v>
      </c>
      <c r="BG188" s="105">
        <f t="shared" si="31"/>
        <v>0</v>
      </c>
      <c r="BH188" s="105">
        <f t="shared" si="32"/>
        <v>0</v>
      </c>
      <c r="BI188" s="105">
        <f t="shared" si="33"/>
        <v>0</v>
      </c>
      <c r="BJ188" s="13" t="s">
        <v>23</v>
      </c>
      <c r="BK188" s="105">
        <f t="shared" si="34"/>
        <v>0</v>
      </c>
      <c r="BL188" s="13" t="s">
        <v>175</v>
      </c>
      <c r="BM188" s="13" t="s">
        <v>594</v>
      </c>
    </row>
    <row r="189" spans="2:65" s="1" customFormat="1" ht="22.5" customHeight="1">
      <c r="B189" s="30"/>
      <c r="C189" s="168" t="s">
        <v>595</v>
      </c>
      <c r="D189" s="168" t="s">
        <v>246</v>
      </c>
      <c r="E189" s="169" t="s">
        <v>419</v>
      </c>
      <c r="F189" s="262" t="s">
        <v>420</v>
      </c>
      <c r="G189" s="263"/>
      <c r="H189" s="263"/>
      <c r="I189" s="263"/>
      <c r="J189" s="170" t="s">
        <v>203</v>
      </c>
      <c r="K189" s="171">
        <v>0.104</v>
      </c>
      <c r="L189" s="264">
        <v>0</v>
      </c>
      <c r="M189" s="263"/>
      <c r="N189" s="265">
        <f t="shared" si="25"/>
        <v>0</v>
      </c>
      <c r="O189" s="246"/>
      <c r="P189" s="246"/>
      <c r="Q189" s="246"/>
      <c r="R189" s="32"/>
      <c r="T189" s="165" t="s">
        <v>21</v>
      </c>
      <c r="U189" s="39" t="s">
        <v>43</v>
      </c>
      <c r="V189" s="31"/>
      <c r="W189" s="166">
        <f t="shared" si="26"/>
        <v>0</v>
      </c>
      <c r="X189" s="166">
        <v>1</v>
      </c>
      <c r="Y189" s="166">
        <f t="shared" si="27"/>
        <v>0.104</v>
      </c>
      <c r="Z189" s="166">
        <v>0</v>
      </c>
      <c r="AA189" s="167">
        <f t="shared" si="28"/>
        <v>0</v>
      </c>
      <c r="AR189" s="13" t="s">
        <v>200</v>
      </c>
      <c r="AT189" s="13" t="s">
        <v>246</v>
      </c>
      <c r="AU189" s="13" t="s">
        <v>129</v>
      </c>
      <c r="AY189" s="13" t="s">
        <v>170</v>
      </c>
      <c r="BE189" s="105">
        <f t="shared" si="29"/>
        <v>0</v>
      </c>
      <c r="BF189" s="105">
        <f t="shared" si="30"/>
        <v>0</v>
      </c>
      <c r="BG189" s="105">
        <f t="shared" si="31"/>
        <v>0</v>
      </c>
      <c r="BH189" s="105">
        <f t="shared" si="32"/>
        <v>0</v>
      </c>
      <c r="BI189" s="105">
        <f t="shared" si="33"/>
        <v>0</v>
      </c>
      <c r="BJ189" s="13" t="s">
        <v>23</v>
      </c>
      <c r="BK189" s="105">
        <f t="shared" si="34"/>
        <v>0</v>
      </c>
      <c r="BL189" s="13" t="s">
        <v>175</v>
      </c>
      <c r="BM189" s="13" t="s">
        <v>596</v>
      </c>
    </row>
    <row r="190" spans="2:65" s="1" customFormat="1" ht="31.5" customHeight="1">
      <c r="B190" s="30"/>
      <c r="C190" s="161" t="s">
        <v>597</v>
      </c>
      <c r="D190" s="161" t="s">
        <v>171</v>
      </c>
      <c r="E190" s="162" t="s">
        <v>423</v>
      </c>
      <c r="F190" s="245" t="s">
        <v>424</v>
      </c>
      <c r="G190" s="246"/>
      <c r="H190" s="246"/>
      <c r="I190" s="246"/>
      <c r="J190" s="163" t="s">
        <v>174</v>
      </c>
      <c r="K190" s="164">
        <v>78.46</v>
      </c>
      <c r="L190" s="247">
        <v>0</v>
      </c>
      <c r="M190" s="246"/>
      <c r="N190" s="248">
        <f t="shared" si="25"/>
        <v>0</v>
      </c>
      <c r="O190" s="246"/>
      <c r="P190" s="246"/>
      <c r="Q190" s="246"/>
      <c r="R190" s="32"/>
      <c r="T190" s="165" t="s">
        <v>21</v>
      </c>
      <c r="U190" s="39" t="s">
        <v>43</v>
      </c>
      <c r="V190" s="31"/>
      <c r="W190" s="166">
        <f t="shared" si="26"/>
        <v>0</v>
      </c>
      <c r="X190" s="166">
        <v>0.0004</v>
      </c>
      <c r="Y190" s="166">
        <f t="shared" si="27"/>
        <v>0.031384</v>
      </c>
      <c r="Z190" s="166">
        <v>0</v>
      </c>
      <c r="AA190" s="167">
        <f t="shared" si="28"/>
        <v>0</v>
      </c>
      <c r="AR190" s="13" t="s">
        <v>232</v>
      </c>
      <c r="AT190" s="13" t="s">
        <v>171</v>
      </c>
      <c r="AU190" s="13" t="s">
        <v>129</v>
      </c>
      <c r="AY190" s="13" t="s">
        <v>170</v>
      </c>
      <c r="BE190" s="105">
        <f t="shared" si="29"/>
        <v>0</v>
      </c>
      <c r="BF190" s="105">
        <f t="shared" si="30"/>
        <v>0</v>
      </c>
      <c r="BG190" s="105">
        <f t="shared" si="31"/>
        <v>0</v>
      </c>
      <c r="BH190" s="105">
        <f t="shared" si="32"/>
        <v>0</v>
      </c>
      <c r="BI190" s="105">
        <f t="shared" si="33"/>
        <v>0</v>
      </c>
      <c r="BJ190" s="13" t="s">
        <v>23</v>
      </c>
      <c r="BK190" s="105">
        <f t="shared" si="34"/>
        <v>0</v>
      </c>
      <c r="BL190" s="13" t="s">
        <v>232</v>
      </c>
      <c r="BM190" s="13" t="s">
        <v>598</v>
      </c>
    </row>
    <row r="191" spans="2:65" s="1" customFormat="1" ht="22.5" customHeight="1">
      <c r="B191" s="30"/>
      <c r="C191" s="168" t="s">
        <v>599</v>
      </c>
      <c r="D191" s="168" t="s">
        <v>246</v>
      </c>
      <c r="E191" s="169" t="s">
        <v>427</v>
      </c>
      <c r="F191" s="262" t="s">
        <v>428</v>
      </c>
      <c r="G191" s="263"/>
      <c r="H191" s="263"/>
      <c r="I191" s="263"/>
      <c r="J191" s="170" t="s">
        <v>174</v>
      </c>
      <c r="K191" s="171">
        <v>94.152</v>
      </c>
      <c r="L191" s="264">
        <v>0</v>
      </c>
      <c r="M191" s="263"/>
      <c r="N191" s="265">
        <f t="shared" si="25"/>
        <v>0</v>
      </c>
      <c r="O191" s="246"/>
      <c r="P191" s="246"/>
      <c r="Q191" s="246"/>
      <c r="R191" s="32"/>
      <c r="T191" s="165" t="s">
        <v>21</v>
      </c>
      <c r="U191" s="39" t="s">
        <v>43</v>
      </c>
      <c r="V191" s="31"/>
      <c r="W191" s="166">
        <f t="shared" si="26"/>
        <v>0</v>
      </c>
      <c r="X191" s="166">
        <v>0.00095</v>
      </c>
      <c r="Y191" s="166">
        <f t="shared" si="27"/>
        <v>0.08944440000000001</v>
      </c>
      <c r="Z191" s="166">
        <v>0</v>
      </c>
      <c r="AA191" s="167">
        <f t="shared" si="28"/>
        <v>0</v>
      </c>
      <c r="AR191" s="13" t="s">
        <v>200</v>
      </c>
      <c r="AT191" s="13" t="s">
        <v>246</v>
      </c>
      <c r="AU191" s="13" t="s">
        <v>129</v>
      </c>
      <c r="AY191" s="13" t="s">
        <v>170</v>
      </c>
      <c r="BE191" s="105">
        <f t="shared" si="29"/>
        <v>0</v>
      </c>
      <c r="BF191" s="105">
        <f t="shared" si="30"/>
        <v>0</v>
      </c>
      <c r="BG191" s="105">
        <f t="shared" si="31"/>
        <v>0</v>
      </c>
      <c r="BH191" s="105">
        <f t="shared" si="32"/>
        <v>0</v>
      </c>
      <c r="BI191" s="105">
        <f t="shared" si="33"/>
        <v>0</v>
      </c>
      <c r="BJ191" s="13" t="s">
        <v>23</v>
      </c>
      <c r="BK191" s="105">
        <f t="shared" si="34"/>
        <v>0</v>
      </c>
      <c r="BL191" s="13" t="s">
        <v>175</v>
      </c>
      <c r="BM191" s="13" t="s">
        <v>600</v>
      </c>
    </row>
    <row r="192" spans="2:65" s="1" customFormat="1" ht="31.5" customHeight="1">
      <c r="B192" s="30"/>
      <c r="C192" s="161" t="s">
        <v>601</v>
      </c>
      <c r="D192" s="161" t="s">
        <v>171</v>
      </c>
      <c r="E192" s="162" t="s">
        <v>431</v>
      </c>
      <c r="F192" s="245" t="s">
        <v>432</v>
      </c>
      <c r="G192" s="246"/>
      <c r="H192" s="246"/>
      <c r="I192" s="246"/>
      <c r="J192" s="163" t="s">
        <v>281</v>
      </c>
      <c r="K192" s="172">
        <v>0</v>
      </c>
      <c r="L192" s="247">
        <v>0</v>
      </c>
      <c r="M192" s="246"/>
      <c r="N192" s="248">
        <f t="shared" si="25"/>
        <v>0</v>
      </c>
      <c r="O192" s="246"/>
      <c r="P192" s="246"/>
      <c r="Q192" s="246"/>
      <c r="R192" s="32"/>
      <c r="T192" s="165" t="s">
        <v>21</v>
      </c>
      <c r="U192" s="39" t="s">
        <v>43</v>
      </c>
      <c r="V192" s="31"/>
      <c r="W192" s="166">
        <f t="shared" si="26"/>
        <v>0</v>
      </c>
      <c r="X192" s="166">
        <v>0</v>
      </c>
      <c r="Y192" s="166">
        <f t="shared" si="27"/>
        <v>0</v>
      </c>
      <c r="Z192" s="166">
        <v>0</v>
      </c>
      <c r="AA192" s="167">
        <f t="shared" si="28"/>
        <v>0</v>
      </c>
      <c r="AR192" s="13" t="s">
        <v>232</v>
      </c>
      <c r="AT192" s="13" t="s">
        <v>171</v>
      </c>
      <c r="AU192" s="13" t="s">
        <v>129</v>
      </c>
      <c r="AY192" s="13" t="s">
        <v>170</v>
      </c>
      <c r="BE192" s="105">
        <f t="shared" si="29"/>
        <v>0</v>
      </c>
      <c r="BF192" s="105">
        <f t="shared" si="30"/>
        <v>0</v>
      </c>
      <c r="BG192" s="105">
        <f t="shared" si="31"/>
        <v>0</v>
      </c>
      <c r="BH192" s="105">
        <f t="shared" si="32"/>
        <v>0</v>
      </c>
      <c r="BI192" s="105">
        <f t="shared" si="33"/>
        <v>0</v>
      </c>
      <c r="BJ192" s="13" t="s">
        <v>23</v>
      </c>
      <c r="BK192" s="105">
        <f t="shared" si="34"/>
        <v>0</v>
      </c>
      <c r="BL192" s="13" t="s">
        <v>232</v>
      </c>
      <c r="BM192" s="13" t="s">
        <v>602</v>
      </c>
    </row>
    <row r="193" spans="2:63" s="9" customFormat="1" ht="29.85" customHeight="1">
      <c r="B193" s="150"/>
      <c r="C193" s="151"/>
      <c r="D193" s="160" t="s">
        <v>145</v>
      </c>
      <c r="E193" s="160"/>
      <c r="F193" s="160"/>
      <c r="G193" s="160"/>
      <c r="H193" s="160"/>
      <c r="I193" s="160"/>
      <c r="J193" s="160"/>
      <c r="K193" s="160"/>
      <c r="L193" s="160"/>
      <c r="M193" s="160"/>
      <c r="N193" s="258">
        <f>BK193</f>
        <v>0</v>
      </c>
      <c r="O193" s="259"/>
      <c r="P193" s="259"/>
      <c r="Q193" s="259"/>
      <c r="R193" s="153"/>
      <c r="T193" s="154"/>
      <c r="U193" s="151"/>
      <c r="V193" s="151"/>
      <c r="W193" s="155">
        <f>SUM(W194:W195)</f>
        <v>0</v>
      </c>
      <c r="X193" s="151"/>
      <c r="Y193" s="155">
        <f>SUM(Y194:Y195)</f>
        <v>0.001683</v>
      </c>
      <c r="Z193" s="151"/>
      <c r="AA193" s="156">
        <f>SUM(AA194:AA195)</f>
        <v>0</v>
      </c>
      <c r="AR193" s="157" t="s">
        <v>129</v>
      </c>
      <c r="AT193" s="158" t="s">
        <v>77</v>
      </c>
      <c r="AU193" s="158" t="s">
        <v>23</v>
      </c>
      <c r="AY193" s="157" t="s">
        <v>170</v>
      </c>
      <c r="BK193" s="159">
        <f>SUM(BK194:BK195)</f>
        <v>0</v>
      </c>
    </row>
    <row r="194" spans="2:65" s="1" customFormat="1" ht="57" customHeight="1">
      <c r="B194" s="30"/>
      <c r="C194" s="161" t="s">
        <v>603</v>
      </c>
      <c r="D194" s="161" t="s">
        <v>171</v>
      </c>
      <c r="E194" s="162" t="s">
        <v>435</v>
      </c>
      <c r="F194" s="245" t="s">
        <v>436</v>
      </c>
      <c r="G194" s="246"/>
      <c r="H194" s="246"/>
      <c r="I194" s="246"/>
      <c r="J194" s="163" t="s">
        <v>243</v>
      </c>
      <c r="K194" s="164">
        <v>28.05</v>
      </c>
      <c r="L194" s="247">
        <v>0</v>
      </c>
      <c r="M194" s="246"/>
      <c r="N194" s="248">
        <f>ROUND(L194*K194,2)</f>
        <v>0</v>
      </c>
      <c r="O194" s="246"/>
      <c r="P194" s="246"/>
      <c r="Q194" s="246"/>
      <c r="R194" s="32"/>
      <c r="T194" s="165" t="s">
        <v>21</v>
      </c>
      <c r="U194" s="39" t="s">
        <v>43</v>
      </c>
      <c r="V194" s="31"/>
      <c r="W194" s="166">
        <f>V194*K194</f>
        <v>0</v>
      </c>
      <c r="X194" s="166">
        <v>6E-05</v>
      </c>
      <c r="Y194" s="166">
        <f>X194*K194</f>
        <v>0.001683</v>
      </c>
      <c r="Z194" s="166">
        <v>0</v>
      </c>
      <c r="AA194" s="167">
        <f>Z194*K194</f>
        <v>0</v>
      </c>
      <c r="AR194" s="13" t="s">
        <v>232</v>
      </c>
      <c r="AT194" s="13" t="s">
        <v>171</v>
      </c>
      <c r="AU194" s="13" t="s">
        <v>129</v>
      </c>
      <c r="AY194" s="13" t="s">
        <v>170</v>
      </c>
      <c r="BE194" s="105">
        <f>IF(U194="základní",N194,0)</f>
        <v>0</v>
      </c>
      <c r="BF194" s="105">
        <f>IF(U194="snížená",N194,0)</f>
        <v>0</v>
      </c>
      <c r="BG194" s="105">
        <f>IF(U194="zákl. přenesená",N194,0)</f>
        <v>0</v>
      </c>
      <c r="BH194" s="105">
        <f>IF(U194="sníž. přenesená",N194,0)</f>
        <v>0</v>
      </c>
      <c r="BI194" s="105">
        <f>IF(U194="nulová",N194,0)</f>
        <v>0</v>
      </c>
      <c r="BJ194" s="13" t="s">
        <v>23</v>
      </c>
      <c r="BK194" s="105">
        <f>ROUND(L194*K194,2)</f>
        <v>0</v>
      </c>
      <c r="BL194" s="13" t="s">
        <v>232</v>
      </c>
      <c r="BM194" s="13" t="s">
        <v>604</v>
      </c>
    </row>
    <row r="195" spans="2:65" s="1" customFormat="1" ht="31.5" customHeight="1">
      <c r="B195" s="30"/>
      <c r="C195" s="161" t="s">
        <v>605</v>
      </c>
      <c r="D195" s="161" t="s">
        <v>171</v>
      </c>
      <c r="E195" s="162" t="s">
        <v>279</v>
      </c>
      <c r="F195" s="245" t="s">
        <v>280</v>
      </c>
      <c r="G195" s="246"/>
      <c r="H195" s="246"/>
      <c r="I195" s="246"/>
      <c r="J195" s="163" t="s">
        <v>281</v>
      </c>
      <c r="K195" s="172">
        <v>0</v>
      </c>
      <c r="L195" s="247">
        <v>0</v>
      </c>
      <c r="M195" s="246"/>
      <c r="N195" s="248">
        <f>ROUND(L195*K195,2)</f>
        <v>0</v>
      </c>
      <c r="O195" s="246"/>
      <c r="P195" s="246"/>
      <c r="Q195" s="246"/>
      <c r="R195" s="32"/>
      <c r="T195" s="165" t="s">
        <v>21</v>
      </c>
      <c r="U195" s="39" t="s">
        <v>43</v>
      </c>
      <c r="V195" s="31"/>
      <c r="W195" s="166">
        <f>V195*K195</f>
        <v>0</v>
      </c>
      <c r="X195" s="166">
        <v>0</v>
      </c>
      <c r="Y195" s="166">
        <f>X195*K195</f>
        <v>0</v>
      </c>
      <c r="Z195" s="166">
        <v>0</v>
      </c>
      <c r="AA195" s="167">
        <f>Z195*K195</f>
        <v>0</v>
      </c>
      <c r="AR195" s="13" t="s">
        <v>232</v>
      </c>
      <c r="AT195" s="13" t="s">
        <v>171</v>
      </c>
      <c r="AU195" s="13" t="s">
        <v>129</v>
      </c>
      <c r="AY195" s="13" t="s">
        <v>170</v>
      </c>
      <c r="BE195" s="105">
        <f>IF(U195="základní",N195,0)</f>
        <v>0</v>
      </c>
      <c r="BF195" s="105">
        <f>IF(U195="snížená",N195,0)</f>
        <v>0</v>
      </c>
      <c r="BG195" s="105">
        <f>IF(U195="zákl. přenesená",N195,0)</f>
        <v>0</v>
      </c>
      <c r="BH195" s="105">
        <f>IF(U195="sníž. přenesená",N195,0)</f>
        <v>0</v>
      </c>
      <c r="BI195" s="105">
        <f>IF(U195="nulová",N195,0)</f>
        <v>0</v>
      </c>
      <c r="BJ195" s="13" t="s">
        <v>23</v>
      </c>
      <c r="BK195" s="105">
        <f>ROUND(L195*K195,2)</f>
        <v>0</v>
      </c>
      <c r="BL195" s="13" t="s">
        <v>232</v>
      </c>
      <c r="BM195" s="13" t="s">
        <v>606</v>
      </c>
    </row>
    <row r="196" spans="2:63" s="1" customFormat="1" ht="49.9" customHeight="1">
      <c r="B196" s="30"/>
      <c r="C196" s="31"/>
      <c r="D196" s="152" t="s">
        <v>283</v>
      </c>
      <c r="E196" s="31"/>
      <c r="F196" s="31"/>
      <c r="G196" s="31"/>
      <c r="H196" s="31"/>
      <c r="I196" s="31"/>
      <c r="J196" s="31"/>
      <c r="K196" s="31"/>
      <c r="L196" s="31"/>
      <c r="M196" s="31"/>
      <c r="N196" s="251">
        <f>BK196</f>
        <v>0</v>
      </c>
      <c r="O196" s="252"/>
      <c r="P196" s="252"/>
      <c r="Q196" s="252"/>
      <c r="R196" s="32"/>
      <c r="T196" s="73"/>
      <c r="U196" s="31"/>
      <c r="V196" s="31"/>
      <c r="W196" s="31"/>
      <c r="X196" s="31"/>
      <c r="Y196" s="31"/>
      <c r="Z196" s="31"/>
      <c r="AA196" s="74"/>
      <c r="AT196" s="13" t="s">
        <v>77</v>
      </c>
      <c r="AU196" s="13" t="s">
        <v>78</v>
      </c>
      <c r="AY196" s="13" t="s">
        <v>284</v>
      </c>
      <c r="BK196" s="105">
        <f>SUM(BK197:BK199)</f>
        <v>0</v>
      </c>
    </row>
    <row r="197" spans="2:63" s="1" customFormat="1" ht="22.35" customHeight="1">
      <c r="B197" s="30"/>
      <c r="C197" s="173" t="s">
        <v>21</v>
      </c>
      <c r="D197" s="173" t="s">
        <v>171</v>
      </c>
      <c r="E197" s="174" t="s">
        <v>21</v>
      </c>
      <c r="F197" s="253" t="s">
        <v>21</v>
      </c>
      <c r="G197" s="254"/>
      <c r="H197" s="254"/>
      <c r="I197" s="254"/>
      <c r="J197" s="175" t="s">
        <v>21</v>
      </c>
      <c r="K197" s="172"/>
      <c r="L197" s="247"/>
      <c r="M197" s="246"/>
      <c r="N197" s="248">
        <f>BK197</f>
        <v>0</v>
      </c>
      <c r="O197" s="246"/>
      <c r="P197" s="246"/>
      <c r="Q197" s="246"/>
      <c r="R197" s="32"/>
      <c r="T197" s="165" t="s">
        <v>21</v>
      </c>
      <c r="U197" s="176" t="s">
        <v>43</v>
      </c>
      <c r="V197" s="31"/>
      <c r="W197" s="31"/>
      <c r="X197" s="31"/>
      <c r="Y197" s="31"/>
      <c r="Z197" s="31"/>
      <c r="AA197" s="74"/>
      <c r="AT197" s="13" t="s">
        <v>284</v>
      </c>
      <c r="AU197" s="13" t="s">
        <v>23</v>
      </c>
      <c r="AY197" s="13" t="s">
        <v>284</v>
      </c>
      <c r="BE197" s="105">
        <f>IF(U197="základní",N197,0)</f>
        <v>0</v>
      </c>
      <c r="BF197" s="105">
        <f>IF(U197="snížená",N197,0)</f>
        <v>0</v>
      </c>
      <c r="BG197" s="105">
        <f>IF(U197="zákl. přenesená",N197,0)</f>
        <v>0</v>
      </c>
      <c r="BH197" s="105">
        <f>IF(U197="sníž. přenesená",N197,0)</f>
        <v>0</v>
      </c>
      <c r="BI197" s="105">
        <f>IF(U197="nulová",N197,0)</f>
        <v>0</v>
      </c>
      <c r="BJ197" s="13" t="s">
        <v>23</v>
      </c>
      <c r="BK197" s="105">
        <f>L197*K197</f>
        <v>0</v>
      </c>
    </row>
    <row r="198" spans="2:63" s="1" customFormat="1" ht="22.35" customHeight="1">
      <c r="B198" s="30"/>
      <c r="C198" s="173" t="s">
        <v>21</v>
      </c>
      <c r="D198" s="173" t="s">
        <v>171</v>
      </c>
      <c r="E198" s="174" t="s">
        <v>21</v>
      </c>
      <c r="F198" s="253" t="s">
        <v>21</v>
      </c>
      <c r="G198" s="254"/>
      <c r="H198" s="254"/>
      <c r="I198" s="254"/>
      <c r="J198" s="175" t="s">
        <v>21</v>
      </c>
      <c r="K198" s="172"/>
      <c r="L198" s="247"/>
      <c r="M198" s="246"/>
      <c r="N198" s="248">
        <f>BK198</f>
        <v>0</v>
      </c>
      <c r="O198" s="246"/>
      <c r="P198" s="246"/>
      <c r="Q198" s="246"/>
      <c r="R198" s="32"/>
      <c r="T198" s="165" t="s">
        <v>21</v>
      </c>
      <c r="U198" s="176" t="s">
        <v>43</v>
      </c>
      <c r="V198" s="31"/>
      <c r="W198" s="31"/>
      <c r="X198" s="31"/>
      <c r="Y198" s="31"/>
      <c r="Z198" s="31"/>
      <c r="AA198" s="74"/>
      <c r="AT198" s="13" t="s">
        <v>284</v>
      </c>
      <c r="AU198" s="13" t="s">
        <v>23</v>
      </c>
      <c r="AY198" s="13" t="s">
        <v>284</v>
      </c>
      <c r="BE198" s="105">
        <f>IF(U198="základní",N198,0)</f>
        <v>0</v>
      </c>
      <c r="BF198" s="105">
        <f>IF(U198="snížená",N198,0)</f>
        <v>0</v>
      </c>
      <c r="BG198" s="105">
        <f>IF(U198="zákl. přenesená",N198,0)</f>
        <v>0</v>
      </c>
      <c r="BH198" s="105">
        <f>IF(U198="sníž. přenesená",N198,0)</f>
        <v>0</v>
      </c>
      <c r="BI198" s="105">
        <f>IF(U198="nulová",N198,0)</f>
        <v>0</v>
      </c>
      <c r="BJ198" s="13" t="s">
        <v>23</v>
      </c>
      <c r="BK198" s="105">
        <f>L198*K198</f>
        <v>0</v>
      </c>
    </row>
    <row r="199" spans="2:63" s="1" customFormat="1" ht="22.35" customHeight="1">
      <c r="B199" s="30"/>
      <c r="C199" s="173" t="s">
        <v>21</v>
      </c>
      <c r="D199" s="173" t="s">
        <v>171</v>
      </c>
      <c r="E199" s="174" t="s">
        <v>21</v>
      </c>
      <c r="F199" s="253" t="s">
        <v>21</v>
      </c>
      <c r="G199" s="254"/>
      <c r="H199" s="254"/>
      <c r="I199" s="254"/>
      <c r="J199" s="175" t="s">
        <v>21</v>
      </c>
      <c r="K199" s="172"/>
      <c r="L199" s="247"/>
      <c r="M199" s="246"/>
      <c r="N199" s="248">
        <f>BK199</f>
        <v>0</v>
      </c>
      <c r="O199" s="246"/>
      <c r="P199" s="246"/>
      <c r="Q199" s="246"/>
      <c r="R199" s="32"/>
      <c r="T199" s="165" t="s">
        <v>21</v>
      </c>
      <c r="U199" s="176" t="s">
        <v>43</v>
      </c>
      <c r="V199" s="51"/>
      <c r="W199" s="51"/>
      <c r="X199" s="51"/>
      <c r="Y199" s="51"/>
      <c r="Z199" s="51"/>
      <c r="AA199" s="53"/>
      <c r="AT199" s="13" t="s">
        <v>284</v>
      </c>
      <c r="AU199" s="13" t="s">
        <v>23</v>
      </c>
      <c r="AY199" s="13" t="s">
        <v>284</v>
      </c>
      <c r="BE199" s="105">
        <f>IF(U199="základní",N199,0)</f>
        <v>0</v>
      </c>
      <c r="BF199" s="105">
        <f>IF(U199="snížená",N199,0)</f>
        <v>0</v>
      </c>
      <c r="BG199" s="105">
        <f>IF(U199="zákl. přenesená",N199,0)</f>
        <v>0</v>
      </c>
      <c r="BH199" s="105">
        <f>IF(U199="sníž. přenesená",N199,0)</f>
        <v>0</v>
      </c>
      <c r="BI199" s="105">
        <f>IF(U199="nulová",N199,0)</f>
        <v>0</v>
      </c>
      <c r="BJ199" s="13" t="s">
        <v>23</v>
      </c>
      <c r="BK199" s="105">
        <f>L199*K199</f>
        <v>0</v>
      </c>
    </row>
    <row r="200" spans="2:18" s="1" customFormat="1" ht="6.95" customHeight="1"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6"/>
    </row>
  </sheetData>
  <sheetProtection algorithmName="SHA-512" hashValue="+A0qdaPphMizzY5whqLZOg2DR4HzNt47YltqJS55SCf7uyRE60Aagg0T+/HjDi214hvfoM5DDgnB/+J8gy/krA==" saltValue="N8SjUcZxYktN6eNoX3p4SA==" spinCount="100000" sheet="1" objects="1" scenarios="1" formatColumns="0" formatRows="0" sort="0" autoFilter="0"/>
  <mergeCells count="259">
    <mergeCell ref="H1:K1"/>
    <mergeCell ref="S2:AC2"/>
    <mergeCell ref="F199:I199"/>
    <mergeCell ref="L199:M199"/>
    <mergeCell ref="N199:Q199"/>
    <mergeCell ref="N129:Q129"/>
    <mergeCell ref="N130:Q130"/>
    <mergeCell ref="N131:Q131"/>
    <mergeCell ref="N146:Q146"/>
    <mergeCell ref="N149:Q149"/>
    <mergeCell ref="N154:Q154"/>
    <mergeCell ref="N156:Q156"/>
    <mergeCell ref="N162:Q162"/>
    <mergeCell ref="N166:Q166"/>
    <mergeCell ref="N176:Q176"/>
    <mergeCell ref="N181:Q181"/>
    <mergeCell ref="N184:Q184"/>
    <mergeCell ref="N185:Q185"/>
    <mergeCell ref="N193:Q193"/>
    <mergeCell ref="N196:Q196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191:I191"/>
    <mergeCell ref="L191:M191"/>
    <mergeCell ref="N191:Q191"/>
    <mergeCell ref="F192:I192"/>
    <mergeCell ref="L192:M192"/>
    <mergeCell ref="N192:Q192"/>
    <mergeCell ref="F194:I194"/>
    <mergeCell ref="L194:M194"/>
    <mergeCell ref="N194:Q194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3:I183"/>
    <mergeCell ref="L183:M183"/>
    <mergeCell ref="N183:Q183"/>
    <mergeCell ref="F186:I186"/>
    <mergeCell ref="L186:M186"/>
    <mergeCell ref="N186:Q186"/>
    <mergeCell ref="F187:I187"/>
    <mergeCell ref="L187:M187"/>
    <mergeCell ref="N187:Q187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75:I175"/>
    <mergeCell ref="L175:M175"/>
    <mergeCell ref="N175:Q175"/>
    <mergeCell ref="F177:I177"/>
    <mergeCell ref="L177:M177"/>
    <mergeCell ref="N177:Q177"/>
    <mergeCell ref="F178:I178"/>
    <mergeCell ref="L178:M178"/>
    <mergeCell ref="N178:Q178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3:I153"/>
    <mergeCell ref="L153:M153"/>
    <mergeCell ref="N153:Q153"/>
    <mergeCell ref="F155:I155"/>
    <mergeCell ref="L155:M155"/>
    <mergeCell ref="N155:Q155"/>
    <mergeCell ref="F157:I157"/>
    <mergeCell ref="L157:M157"/>
    <mergeCell ref="N157:Q157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97:D200">
      <formula1>"K,M"</formula1>
    </dataValidation>
    <dataValidation type="list" allowBlank="1" showInputMessage="1" showErrorMessage="1" error="Povoleny jsou hodnoty základní, snížená, zákl. přenesená, sníž. přenesená, nulová." sqref="U197:U20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8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850</v>
      </c>
      <c r="G1" s="181"/>
      <c r="H1" s="255" t="s">
        <v>851</v>
      </c>
      <c r="I1" s="255"/>
      <c r="J1" s="255"/>
      <c r="K1" s="255"/>
      <c r="L1" s="181" t="s">
        <v>852</v>
      </c>
      <c r="M1" s="179"/>
      <c r="N1" s="179"/>
      <c r="O1" s="180" t="s">
        <v>128</v>
      </c>
      <c r="P1" s="179"/>
      <c r="Q1" s="179"/>
      <c r="R1" s="179"/>
      <c r="S1" s="181" t="s">
        <v>853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1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100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129</v>
      </c>
    </row>
    <row r="4" spans="2:46" ht="36.95" customHeight="1">
      <c r="B4" s="17"/>
      <c r="C4" s="185" t="s">
        <v>130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131</v>
      </c>
      <c r="E7" s="31"/>
      <c r="F7" s="191" t="s">
        <v>607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5.1.2018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133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122</v>
      </c>
      <c r="E28" s="31"/>
      <c r="F28" s="31"/>
      <c r="G28" s="31"/>
      <c r="H28" s="31"/>
      <c r="I28" s="31"/>
      <c r="J28" s="31"/>
      <c r="K28" s="31"/>
      <c r="L28" s="31"/>
      <c r="M28" s="194">
        <f>N96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ROUND((((SUM(BE96:BE103)+SUM(BE121:BE132))+SUM(BE134:BE136))),2)</f>
        <v>0</v>
      </c>
      <c r="I32" s="204"/>
      <c r="J32" s="204"/>
      <c r="K32" s="31"/>
      <c r="L32" s="31"/>
      <c r="M32" s="231">
        <f>ROUND(((ROUND((SUM(BE96:BE103)+SUM(BE121:BE132)),2)*F32)+SUM(BE134:BE136)*F32),2)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ROUND((((SUM(BF96:BF103)+SUM(BF121:BF132))+SUM(BF134:BF136))),2)</f>
        <v>0</v>
      </c>
      <c r="I33" s="204"/>
      <c r="J33" s="204"/>
      <c r="K33" s="31"/>
      <c r="L33" s="31"/>
      <c r="M33" s="231">
        <f>ROUND(((ROUND((SUM(BF96:BF103)+SUM(BF121:BF132)),2)*F33)+SUM(BF134:BF136)*F33),2)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ROUND((((SUM(BG96:BG103)+SUM(BG121:BG132))+SUM(BG134:BG136))),2)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ROUND((((SUM(BH96:BH103)+SUM(BH121:BH132))+SUM(BH134:BH136))),2)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ROUND((((SUM(BI96:BI103)+SUM(BI121:BI132))+SUM(BI134:BI136))),2)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134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131</v>
      </c>
      <c r="D79" s="31"/>
      <c r="E79" s="31"/>
      <c r="F79" s="205" t="str">
        <f>F7</f>
        <v>SO07 - Vnitřní oplocení a ohrazení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5.1.2018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135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136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137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6">
        <f>N121</f>
        <v>0</v>
      </c>
      <c r="O88" s="204"/>
      <c r="P88" s="204"/>
      <c r="Q88" s="204"/>
      <c r="R88" s="32"/>
      <c r="T88" s="123"/>
      <c r="U88" s="123"/>
      <c r="AU88" s="13" t="s">
        <v>138</v>
      </c>
    </row>
    <row r="89" spans="2:21" s="6" customFormat="1" ht="24.95" customHeight="1">
      <c r="B89" s="125"/>
      <c r="C89" s="126"/>
      <c r="D89" s="127" t="s">
        <v>139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N122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142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4">
        <f>N123</f>
        <v>0</v>
      </c>
      <c r="O90" s="238"/>
      <c r="P90" s="238"/>
      <c r="Q90" s="238"/>
      <c r="R90" s="132"/>
      <c r="T90" s="133"/>
      <c r="U90" s="133"/>
    </row>
    <row r="91" spans="2:21" s="7" customFormat="1" ht="19.9" customHeight="1">
      <c r="B91" s="130"/>
      <c r="C91" s="131"/>
      <c r="D91" s="101" t="s">
        <v>143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4">
        <f>N126</f>
        <v>0</v>
      </c>
      <c r="O91" s="238"/>
      <c r="P91" s="238"/>
      <c r="Q91" s="238"/>
      <c r="R91" s="132"/>
      <c r="T91" s="133"/>
      <c r="U91" s="133"/>
    </row>
    <row r="92" spans="2:21" s="6" customFormat="1" ht="24.95" customHeight="1">
      <c r="B92" s="125"/>
      <c r="C92" s="126"/>
      <c r="D92" s="127" t="s">
        <v>144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36">
        <f>N128</f>
        <v>0</v>
      </c>
      <c r="O92" s="237"/>
      <c r="P92" s="237"/>
      <c r="Q92" s="237"/>
      <c r="R92" s="128"/>
      <c r="T92" s="129"/>
      <c r="U92" s="129"/>
    </row>
    <row r="93" spans="2:21" s="7" customFormat="1" ht="19.9" customHeight="1">
      <c r="B93" s="130"/>
      <c r="C93" s="131"/>
      <c r="D93" s="101" t="s">
        <v>145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4">
        <f>N129</f>
        <v>0</v>
      </c>
      <c r="O93" s="238"/>
      <c r="P93" s="238"/>
      <c r="Q93" s="238"/>
      <c r="R93" s="132"/>
      <c r="T93" s="133"/>
      <c r="U93" s="133"/>
    </row>
    <row r="94" spans="2:21" s="6" customFormat="1" ht="21.75" customHeight="1">
      <c r="B94" s="125"/>
      <c r="C94" s="126"/>
      <c r="D94" s="127" t="s">
        <v>146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39">
        <f>N133</f>
        <v>0</v>
      </c>
      <c r="O94" s="237"/>
      <c r="P94" s="237"/>
      <c r="Q94" s="237"/>
      <c r="R94" s="128"/>
      <c r="T94" s="129"/>
      <c r="U94" s="129"/>
    </row>
    <row r="95" spans="2:21" s="1" customFormat="1" ht="21.7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  <c r="T95" s="123"/>
      <c r="U95" s="123"/>
    </row>
    <row r="96" spans="2:21" s="1" customFormat="1" ht="29.25" customHeight="1">
      <c r="B96" s="30"/>
      <c r="C96" s="124" t="s">
        <v>147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240">
        <f>ROUND(N97+N98+N99+N100+N101+N102,2)</f>
        <v>0</v>
      </c>
      <c r="O96" s="204"/>
      <c r="P96" s="204"/>
      <c r="Q96" s="204"/>
      <c r="R96" s="32"/>
      <c r="T96" s="134"/>
      <c r="U96" s="135" t="s">
        <v>42</v>
      </c>
    </row>
    <row r="97" spans="2:65" s="1" customFormat="1" ht="18" customHeight="1">
      <c r="B97" s="30"/>
      <c r="C97" s="31"/>
      <c r="D97" s="222" t="s">
        <v>148</v>
      </c>
      <c r="E97" s="204"/>
      <c r="F97" s="204"/>
      <c r="G97" s="204"/>
      <c r="H97" s="204"/>
      <c r="I97" s="31"/>
      <c r="J97" s="31"/>
      <c r="K97" s="31"/>
      <c r="L97" s="31"/>
      <c r="M97" s="31"/>
      <c r="N97" s="223">
        <f>ROUND(N88*T97,2)</f>
        <v>0</v>
      </c>
      <c r="O97" s="204"/>
      <c r="P97" s="204"/>
      <c r="Q97" s="204"/>
      <c r="R97" s="32"/>
      <c r="S97" s="136"/>
      <c r="T97" s="73"/>
      <c r="U97" s="137" t="s">
        <v>43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149</v>
      </c>
      <c r="AZ97" s="138"/>
      <c r="BA97" s="138"/>
      <c r="BB97" s="138"/>
      <c r="BC97" s="138"/>
      <c r="BD97" s="138"/>
      <c r="BE97" s="140">
        <f aca="true" t="shared" si="0" ref="BE97:BE102">IF(U97="základní",N97,0)</f>
        <v>0</v>
      </c>
      <c r="BF97" s="140">
        <f aca="true" t="shared" si="1" ref="BF97:BF102">IF(U97="snížená",N97,0)</f>
        <v>0</v>
      </c>
      <c r="BG97" s="140">
        <f aca="true" t="shared" si="2" ref="BG97:BG102">IF(U97="zákl. přenesená",N97,0)</f>
        <v>0</v>
      </c>
      <c r="BH97" s="140">
        <f aca="true" t="shared" si="3" ref="BH97:BH102">IF(U97="sníž. přenesená",N97,0)</f>
        <v>0</v>
      </c>
      <c r="BI97" s="140">
        <f aca="true" t="shared" si="4" ref="BI97:BI102">IF(U97="nulová",N97,0)</f>
        <v>0</v>
      </c>
      <c r="BJ97" s="139" t="s">
        <v>23</v>
      </c>
      <c r="BK97" s="138"/>
      <c r="BL97" s="138"/>
      <c r="BM97" s="138"/>
    </row>
    <row r="98" spans="2:65" s="1" customFormat="1" ht="18" customHeight="1">
      <c r="B98" s="30"/>
      <c r="C98" s="31"/>
      <c r="D98" s="222" t="s">
        <v>150</v>
      </c>
      <c r="E98" s="204"/>
      <c r="F98" s="204"/>
      <c r="G98" s="204"/>
      <c r="H98" s="204"/>
      <c r="I98" s="31"/>
      <c r="J98" s="31"/>
      <c r="K98" s="31"/>
      <c r="L98" s="31"/>
      <c r="M98" s="31"/>
      <c r="N98" s="223">
        <f>ROUND(N88*T98,2)</f>
        <v>0</v>
      </c>
      <c r="O98" s="204"/>
      <c r="P98" s="204"/>
      <c r="Q98" s="204"/>
      <c r="R98" s="32"/>
      <c r="S98" s="136"/>
      <c r="T98" s="73"/>
      <c r="U98" s="137" t="s">
        <v>43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149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23</v>
      </c>
      <c r="BK98" s="138"/>
      <c r="BL98" s="138"/>
      <c r="BM98" s="138"/>
    </row>
    <row r="99" spans="2:65" s="1" customFormat="1" ht="18" customHeight="1">
      <c r="B99" s="30"/>
      <c r="C99" s="31"/>
      <c r="D99" s="222" t="s">
        <v>151</v>
      </c>
      <c r="E99" s="204"/>
      <c r="F99" s="204"/>
      <c r="G99" s="204"/>
      <c r="H99" s="204"/>
      <c r="I99" s="31"/>
      <c r="J99" s="31"/>
      <c r="K99" s="31"/>
      <c r="L99" s="31"/>
      <c r="M99" s="31"/>
      <c r="N99" s="223">
        <f>ROUND(N88*T99,2)</f>
        <v>0</v>
      </c>
      <c r="O99" s="204"/>
      <c r="P99" s="204"/>
      <c r="Q99" s="204"/>
      <c r="R99" s="32"/>
      <c r="S99" s="136"/>
      <c r="T99" s="73"/>
      <c r="U99" s="137" t="s">
        <v>43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149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23</v>
      </c>
      <c r="BK99" s="138"/>
      <c r="BL99" s="138"/>
      <c r="BM99" s="138"/>
    </row>
    <row r="100" spans="2:65" s="1" customFormat="1" ht="18" customHeight="1">
      <c r="B100" s="30"/>
      <c r="C100" s="31"/>
      <c r="D100" s="222" t="s">
        <v>152</v>
      </c>
      <c r="E100" s="204"/>
      <c r="F100" s="204"/>
      <c r="G100" s="204"/>
      <c r="H100" s="204"/>
      <c r="I100" s="31"/>
      <c r="J100" s="31"/>
      <c r="K100" s="31"/>
      <c r="L100" s="31"/>
      <c r="M100" s="31"/>
      <c r="N100" s="223">
        <f>ROUND(N88*T100,2)</f>
        <v>0</v>
      </c>
      <c r="O100" s="204"/>
      <c r="P100" s="204"/>
      <c r="Q100" s="204"/>
      <c r="R100" s="32"/>
      <c r="S100" s="136"/>
      <c r="T100" s="73"/>
      <c r="U100" s="137" t="s">
        <v>43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149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23</v>
      </c>
      <c r="BK100" s="138"/>
      <c r="BL100" s="138"/>
      <c r="BM100" s="138"/>
    </row>
    <row r="101" spans="2:65" s="1" customFormat="1" ht="18" customHeight="1">
      <c r="B101" s="30"/>
      <c r="C101" s="31"/>
      <c r="D101" s="222" t="s">
        <v>153</v>
      </c>
      <c r="E101" s="204"/>
      <c r="F101" s="204"/>
      <c r="G101" s="204"/>
      <c r="H101" s="204"/>
      <c r="I101" s="31"/>
      <c r="J101" s="31"/>
      <c r="K101" s="31"/>
      <c r="L101" s="31"/>
      <c r="M101" s="31"/>
      <c r="N101" s="223">
        <f>ROUND(N88*T101,2)</f>
        <v>0</v>
      </c>
      <c r="O101" s="204"/>
      <c r="P101" s="204"/>
      <c r="Q101" s="204"/>
      <c r="R101" s="32"/>
      <c r="S101" s="136"/>
      <c r="T101" s="73"/>
      <c r="U101" s="137" t="s">
        <v>43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149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23</v>
      </c>
      <c r="BK101" s="138"/>
      <c r="BL101" s="138"/>
      <c r="BM101" s="138"/>
    </row>
    <row r="102" spans="2:65" s="1" customFormat="1" ht="18" customHeight="1">
      <c r="B102" s="30"/>
      <c r="C102" s="31"/>
      <c r="D102" s="101" t="s">
        <v>154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223">
        <f>ROUND(N88*T102,2)</f>
        <v>0</v>
      </c>
      <c r="O102" s="204"/>
      <c r="P102" s="204"/>
      <c r="Q102" s="204"/>
      <c r="R102" s="32"/>
      <c r="S102" s="136"/>
      <c r="T102" s="141"/>
      <c r="U102" s="142" t="s">
        <v>43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155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23</v>
      </c>
      <c r="BK102" s="138"/>
      <c r="BL102" s="138"/>
      <c r="BM102" s="138"/>
    </row>
    <row r="103" spans="2:21" s="1" customFormat="1" ht="13.5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  <c r="T103" s="123"/>
      <c r="U103" s="123"/>
    </row>
    <row r="104" spans="2:21" s="1" customFormat="1" ht="29.25" customHeight="1">
      <c r="B104" s="30"/>
      <c r="C104" s="112" t="s">
        <v>127</v>
      </c>
      <c r="D104" s="113"/>
      <c r="E104" s="113"/>
      <c r="F104" s="113"/>
      <c r="G104" s="113"/>
      <c r="H104" s="113"/>
      <c r="I104" s="113"/>
      <c r="J104" s="113"/>
      <c r="K104" s="113"/>
      <c r="L104" s="220">
        <f>ROUND(SUM(N88+N96),2)</f>
        <v>0</v>
      </c>
      <c r="M104" s="235"/>
      <c r="N104" s="235"/>
      <c r="O104" s="235"/>
      <c r="P104" s="235"/>
      <c r="Q104" s="235"/>
      <c r="R104" s="32"/>
      <c r="T104" s="123"/>
      <c r="U104" s="123"/>
    </row>
    <row r="105" spans="2:21" s="1" customFormat="1" ht="6.95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  <c r="T105" s="123"/>
      <c r="U105" s="123"/>
    </row>
    <row r="109" spans="2:18" s="1" customFormat="1" ht="6.95" customHeight="1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spans="2:18" s="1" customFormat="1" ht="36.95" customHeight="1">
      <c r="B110" s="30"/>
      <c r="C110" s="185" t="s">
        <v>156</v>
      </c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32"/>
    </row>
    <row r="111" spans="2:18" s="1" customFormat="1" ht="6.9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30" customHeight="1">
      <c r="B112" s="30"/>
      <c r="C112" s="25" t="s">
        <v>17</v>
      </c>
      <c r="D112" s="31"/>
      <c r="E112" s="31"/>
      <c r="F112" s="227" t="str">
        <f>F6</f>
        <v>AS Kostelec nad Orlicí</v>
      </c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31"/>
      <c r="R112" s="32"/>
    </row>
    <row r="113" spans="2:18" s="1" customFormat="1" ht="36.95" customHeight="1">
      <c r="B113" s="30"/>
      <c r="C113" s="64" t="s">
        <v>131</v>
      </c>
      <c r="D113" s="31"/>
      <c r="E113" s="31"/>
      <c r="F113" s="205" t="str">
        <f>F7</f>
        <v>SO07 - Vnitřní oplocení a ohrazení</v>
      </c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31"/>
      <c r="R113" s="32"/>
    </row>
    <row r="114" spans="2:18" s="1" customFormat="1" ht="6.9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18" s="1" customFormat="1" ht="18" customHeight="1">
      <c r="B115" s="30"/>
      <c r="C115" s="25" t="s">
        <v>24</v>
      </c>
      <c r="D115" s="31"/>
      <c r="E115" s="31"/>
      <c r="F115" s="23" t="str">
        <f>F9</f>
        <v xml:space="preserve"> </v>
      </c>
      <c r="G115" s="31"/>
      <c r="H115" s="31"/>
      <c r="I115" s="31"/>
      <c r="J115" s="31"/>
      <c r="K115" s="25" t="s">
        <v>26</v>
      </c>
      <c r="L115" s="31"/>
      <c r="M115" s="233" t="str">
        <f>IF(O9="","",O9)</f>
        <v>5.1.2018</v>
      </c>
      <c r="N115" s="204"/>
      <c r="O115" s="204"/>
      <c r="P115" s="204"/>
      <c r="Q115" s="31"/>
      <c r="R115" s="32"/>
    </row>
    <row r="116" spans="2:18" s="1" customFormat="1" ht="6.9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5">
      <c r="B117" s="30"/>
      <c r="C117" s="25" t="s">
        <v>30</v>
      </c>
      <c r="D117" s="31"/>
      <c r="E117" s="31"/>
      <c r="F117" s="23" t="str">
        <f>E12</f>
        <v xml:space="preserve"> </v>
      </c>
      <c r="G117" s="31"/>
      <c r="H117" s="31"/>
      <c r="I117" s="31"/>
      <c r="J117" s="31"/>
      <c r="K117" s="25" t="s">
        <v>35</v>
      </c>
      <c r="L117" s="31"/>
      <c r="M117" s="190" t="str">
        <f>E18</f>
        <v xml:space="preserve"> </v>
      </c>
      <c r="N117" s="204"/>
      <c r="O117" s="204"/>
      <c r="P117" s="204"/>
      <c r="Q117" s="204"/>
      <c r="R117" s="32"/>
    </row>
    <row r="118" spans="2:18" s="1" customFormat="1" ht="14.45" customHeight="1">
      <c r="B118" s="30"/>
      <c r="C118" s="25" t="s">
        <v>33</v>
      </c>
      <c r="D118" s="31"/>
      <c r="E118" s="31"/>
      <c r="F118" s="23" t="str">
        <f>IF(E15="","",E15)</f>
        <v>Vyplň údaj</v>
      </c>
      <c r="G118" s="31"/>
      <c r="H118" s="31"/>
      <c r="I118" s="31"/>
      <c r="J118" s="31"/>
      <c r="K118" s="25" t="s">
        <v>37</v>
      </c>
      <c r="L118" s="31"/>
      <c r="M118" s="190" t="str">
        <f>E21</f>
        <v xml:space="preserve"> </v>
      </c>
      <c r="N118" s="204"/>
      <c r="O118" s="204"/>
      <c r="P118" s="204"/>
      <c r="Q118" s="204"/>
      <c r="R118" s="32"/>
    </row>
    <row r="119" spans="2:18" s="1" customFormat="1" ht="10.3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27" s="8" customFormat="1" ht="29.25" customHeight="1">
      <c r="B120" s="143"/>
      <c r="C120" s="144" t="s">
        <v>157</v>
      </c>
      <c r="D120" s="145" t="s">
        <v>158</v>
      </c>
      <c r="E120" s="145" t="s">
        <v>60</v>
      </c>
      <c r="F120" s="241" t="s">
        <v>159</v>
      </c>
      <c r="G120" s="242"/>
      <c r="H120" s="242"/>
      <c r="I120" s="242"/>
      <c r="J120" s="145" t="s">
        <v>160</v>
      </c>
      <c r="K120" s="145" t="s">
        <v>161</v>
      </c>
      <c r="L120" s="243" t="s">
        <v>162</v>
      </c>
      <c r="M120" s="242"/>
      <c r="N120" s="241" t="s">
        <v>136</v>
      </c>
      <c r="O120" s="242"/>
      <c r="P120" s="242"/>
      <c r="Q120" s="244"/>
      <c r="R120" s="146"/>
      <c r="T120" s="76" t="s">
        <v>163</v>
      </c>
      <c r="U120" s="77" t="s">
        <v>42</v>
      </c>
      <c r="V120" s="77" t="s">
        <v>164</v>
      </c>
      <c r="W120" s="77" t="s">
        <v>165</v>
      </c>
      <c r="X120" s="77" t="s">
        <v>166</v>
      </c>
      <c r="Y120" s="77" t="s">
        <v>167</v>
      </c>
      <c r="Z120" s="77" t="s">
        <v>168</v>
      </c>
      <c r="AA120" s="78" t="s">
        <v>169</v>
      </c>
    </row>
    <row r="121" spans="2:63" s="1" customFormat="1" ht="29.25" customHeight="1">
      <c r="B121" s="30"/>
      <c r="C121" s="80" t="s">
        <v>133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256">
        <f>BK121</f>
        <v>0</v>
      </c>
      <c r="O121" s="257"/>
      <c r="P121" s="257"/>
      <c r="Q121" s="257"/>
      <c r="R121" s="32"/>
      <c r="T121" s="79"/>
      <c r="U121" s="46"/>
      <c r="V121" s="46"/>
      <c r="W121" s="147">
        <f>W122+W128+W133</f>
        <v>0</v>
      </c>
      <c r="X121" s="46"/>
      <c r="Y121" s="147">
        <f>Y122+Y128+Y133</f>
        <v>4.5092</v>
      </c>
      <c r="Z121" s="46"/>
      <c r="AA121" s="148">
        <f>AA122+AA128+AA133</f>
        <v>0</v>
      </c>
      <c r="AT121" s="13" t="s">
        <v>77</v>
      </c>
      <c r="AU121" s="13" t="s">
        <v>138</v>
      </c>
      <c r="BK121" s="149">
        <f>BK122+BK128+BK133</f>
        <v>0</v>
      </c>
    </row>
    <row r="122" spans="2:63" s="9" customFormat="1" ht="37.35" customHeight="1">
      <c r="B122" s="150"/>
      <c r="C122" s="151"/>
      <c r="D122" s="152" t="s">
        <v>139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239">
        <f>BK122</f>
        <v>0</v>
      </c>
      <c r="O122" s="236"/>
      <c r="P122" s="236"/>
      <c r="Q122" s="236"/>
      <c r="R122" s="153"/>
      <c r="T122" s="154"/>
      <c r="U122" s="151"/>
      <c r="V122" s="151"/>
      <c r="W122" s="155">
        <f>W123+W126</f>
        <v>0</v>
      </c>
      <c r="X122" s="151"/>
      <c r="Y122" s="155">
        <f>Y123+Y126</f>
        <v>4.50908</v>
      </c>
      <c r="Z122" s="151"/>
      <c r="AA122" s="156">
        <f>AA123+AA126</f>
        <v>0</v>
      </c>
      <c r="AR122" s="157" t="s">
        <v>23</v>
      </c>
      <c r="AT122" s="158" t="s">
        <v>77</v>
      </c>
      <c r="AU122" s="158" t="s">
        <v>78</v>
      </c>
      <c r="AY122" s="157" t="s">
        <v>170</v>
      </c>
      <c r="BK122" s="159">
        <f>BK123+BK126</f>
        <v>0</v>
      </c>
    </row>
    <row r="123" spans="2:63" s="9" customFormat="1" ht="19.9" customHeight="1">
      <c r="B123" s="150"/>
      <c r="C123" s="151"/>
      <c r="D123" s="160" t="s">
        <v>142</v>
      </c>
      <c r="E123" s="160"/>
      <c r="F123" s="160"/>
      <c r="G123" s="160"/>
      <c r="H123" s="160"/>
      <c r="I123" s="160"/>
      <c r="J123" s="160"/>
      <c r="K123" s="160"/>
      <c r="L123" s="160"/>
      <c r="M123" s="160"/>
      <c r="N123" s="249">
        <f>BK123</f>
        <v>0</v>
      </c>
      <c r="O123" s="250"/>
      <c r="P123" s="250"/>
      <c r="Q123" s="250"/>
      <c r="R123" s="153"/>
      <c r="T123" s="154"/>
      <c r="U123" s="151"/>
      <c r="V123" s="151"/>
      <c r="W123" s="155">
        <f>SUM(W124:W125)</f>
        <v>0</v>
      </c>
      <c r="X123" s="151"/>
      <c r="Y123" s="155">
        <f>SUM(Y124:Y125)</f>
        <v>4.50908</v>
      </c>
      <c r="Z123" s="151"/>
      <c r="AA123" s="156">
        <f>SUM(AA124:AA125)</f>
        <v>0</v>
      </c>
      <c r="AR123" s="157" t="s">
        <v>23</v>
      </c>
      <c r="AT123" s="158" t="s">
        <v>77</v>
      </c>
      <c r="AU123" s="158" t="s">
        <v>23</v>
      </c>
      <c r="AY123" s="157" t="s">
        <v>170</v>
      </c>
      <c r="BK123" s="159">
        <f>SUM(BK124:BK125)</f>
        <v>0</v>
      </c>
    </row>
    <row r="124" spans="2:65" s="1" customFormat="1" ht="31.5" customHeight="1">
      <c r="B124" s="30"/>
      <c r="C124" s="161" t="s">
        <v>23</v>
      </c>
      <c r="D124" s="161" t="s">
        <v>171</v>
      </c>
      <c r="E124" s="162" t="s">
        <v>608</v>
      </c>
      <c r="F124" s="245" t="s">
        <v>398</v>
      </c>
      <c r="G124" s="246"/>
      <c r="H124" s="246"/>
      <c r="I124" s="246"/>
      <c r="J124" s="163" t="s">
        <v>174</v>
      </c>
      <c r="K124" s="164">
        <v>580</v>
      </c>
      <c r="L124" s="247">
        <v>0</v>
      </c>
      <c r="M124" s="246"/>
      <c r="N124" s="248">
        <f>ROUND(L124*K124,2)</f>
        <v>0</v>
      </c>
      <c r="O124" s="246"/>
      <c r="P124" s="246"/>
      <c r="Q124" s="246"/>
      <c r="R124" s="32"/>
      <c r="T124" s="165" t="s">
        <v>21</v>
      </c>
      <c r="U124" s="39" t="s">
        <v>43</v>
      </c>
      <c r="V124" s="31"/>
      <c r="W124" s="166">
        <f>V124*K124</f>
        <v>0</v>
      </c>
      <c r="X124" s="166">
        <v>0.00119</v>
      </c>
      <c r="Y124" s="166">
        <f>X124*K124</f>
        <v>0.6902</v>
      </c>
      <c r="Z124" s="166">
        <v>0</v>
      </c>
      <c r="AA124" s="167">
        <f>Z124*K124</f>
        <v>0</v>
      </c>
      <c r="AR124" s="13" t="s">
        <v>175</v>
      </c>
      <c r="AT124" s="13" t="s">
        <v>171</v>
      </c>
      <c r="AU124" s="13" t="s">
        <v>129</v>
      </c>
      <c r="AY124" s="13" t="s">
        <v>170</v>
      </c>
      <c r="BE124" s="105">
        <f>IF(U124="základní",N124,0)</f>
        <v>0</v>
      </c>
      <c r="BF124" s="105">
        <f>IF(U124="snížená",N124,0)</f>
        <v>0</v>
      </c>
      <c r="BG124" s="105">
        <f>IF(U124="zákl. přenesená",N124,0)</f>
        <v>0</v>
      </c>
      <c r="BH124" s="105">
        <f>IF(U124="sníž. přenesená",N124,0)</f>
        <v>0</v>
      </c>
      <c r="BI124" s="105">
        <f>IF(U124="nulová",N124,0)</f>
        <v>0</v>
      </c>
      <c r="BJ124" s="13" t="s">
        <v>23</v>
      </c>
      <c r="BK124" s="105">
        <f>ROUND(L124*K124,2)</f>
        <v>0</v>
      </c>
      <c r="BL124" s="13" t="s">
        <v>175</v>
      </c>
      <c r="BM124" s="13" t="s">
        <v>609</v>
      </c>
    </row>
    <row r="125" spans="2:65" s="1" customFormat="1" ht="44.25" customHeight="1">
      <c r="B125" s="30"/>
      <c r="C125" s="161" t="s">
        <v>129</v>
      </c>
      <c r="D125" s="161" t="s">
        <v>171</v>
      </c>
      <c r="E125" s="162" t="s">
        <v>610</v>
      </c>
      <c r="F125" s="245" t="s">
        <v>611</v>
      </c>
      <c r="G125" s="246"/>
      <c r="H125" s="246"/>
      <c r="I125" s="246"/>
      <c r="J125" s="163" t="s">
        <v>211</v>
      </c>
      <c r="K125" s="164">
        <v>32</v>
      </c>
      <c r="L125" s="247">
        <v>0</v>
      </c>
      <c r="M125" s="246"/>
      <c r="N125" s="248">
        <f>ROUND(L125*K125,2)</f>
        <v>0</v>
      </c>
      <c r="O125" s="246"/>
      <c r="P125" s="246"/>
      <c r="Q125" s="246"/>
      <c r="R125" s="32"/>
      <c r="T125" s="165" t="s">
        <v>21</v>
      </c>
      <c r="U125" s="39" t="s">
        <v>43</v>
      </c>
      <c r="V125" s="31"/>
      <c r="W125" s="166">
        <f>V125*K125</f>
        <v>0</v>
      </c>
      <c r="X125" s="166">
        <v>0.11934</v>
      </c>
      <c r="Y125" s="166">
        <f>X125*K125</f>
        <v>3.81888</v>
      </c>
      <c r="Z125" s="166">
        <v>0</v>
      </c>
      <c r="AA125" s="167">
        <f>Z125*K125</f>
        <v>0</v>
      </c>
      <c r="AR125" s="13" t="s">
        <v>175</v>
      </c>
      <c r="AT125" s="13" t="s">
        <v>171</v>
      </c>
      <c r="AU125" s="13" t="s">
        <v>129</v>
      </c>
      <c r="AY125" s="13" t="s">
        <v>170</v>
      </c>
      <c r="BE125" s="105">
        <f>IF(U125="základní",N125,0)</f>
        <v>0</v>
      </c>
      <c r="BF125" s="105">
        <f>IF(U125="snížená",N125,0)</f>
        <v>0</v>
      </c>
      <c r="BG125" s="105">
        <f>IF(U125="zákl. přenesená",N125,0)</f>
        <v>0</v>
      </c>
      <c r="BH125" s="105">
        <f>IF(U125="sníž. přenesená",N125,0)</f>
        <v>0</v>
      </c>
      <c r="BI125" s="105">
        <f>IF(U125="nulová",N125,0)</f>
        <v>0</v>
      </c>
      <c r="BJ125" s="13" t="s">
        <v>23</v>
      </c>
      <c r="BK125" s="105">
        <f>ROUND(L125*K125,2)</f>
        <v>0</v>
      </c>
      <c r="BL125" s="13" t="s">
        <v>175</v>
      </c>
      <c r="BM125" s="13" t="s">
        <v>612</v>
      </c>
    </row>
    <row r="126" spans="2:63" s="9" customFormat="1" ht="29.85" customHeight="1">
      <c r="B126" s="150"/>
      <c r="C126" s="151"/>
      <c r="D126" s="160" t="s">
        <v>143</v>
      </c>
      <c r="E126" s="160"/>
      <c r="F126" s="160"/>
      <c r="G126" s="160"/>
      <c r="H126" s="160"/>
      <c r="I126" s="160"/>
      <c r="J126" s="160"/>
      <c r="K126" s="160"/>
      <c r="L126" s="160"/>
      <c r="M126" s="160"/>
      <c r="N126" s="258">
        <f>BK126</f>
        <v>0</v>
      </c>
      <c r="O126" s="259"/>
      <c r="P126" s="259"/>
      <c r="Q126" s="259"/>
      <c r="R126" s="153"/>
      <c r="T126" s="154"/>
      <c r="U126" s="151"/>
      <c r="V126" s="151"/>
      <c r="W126" s="155">
        <f>W127</f>
        <v>0</v>
      </c>
      <c r="X126" s="151"/>
      <c r="Y126" s="155">
        <f>Y127</f>
        <v>0</v>
      </c>
      <c r="Z126" s="151"/>
      <c r="AA126" s="156">
        <f>AA127</f>
        <v>0</v>
      </c>
      <c r="AR126" s="157" t="s">
        <v>23</v>
      </c>
      <c r="AT126" s="158" t="s">
        <v>77</v>
      </c>
      <c r="AU126" s="158" t="s">
        <v>23</v>
      </c>
      <c r="AY126" s="157" t="s">
        <v>170</v>
      </c>
      <c r="BK126" s="159">
        <f>BK127</f>
        <v>0</v>
      </c>
    </row>
    <row r="127" spans="2:65" s="1" customFormat="1" ht="22.5" customHeight="1">
      <c r="B127" s="30"/>
      <c r="C127" s="161" t="s">
        <v>180</v>
      </c>
      <c r="D127" s="161" t="s">
        <v>171</v>
      </c>
      <c r="E127" s="162" t="s">
        <v>263</v>
      </c>
      <c r="F127" s="245" t="s">
        <v>264</v>
      </c>
      <c r="G127" s="246"/>
      <c r="H127" s="246"/>
      <c r="I127" s="246"/>
      <c r="J127" s="163" t="s">
        <v>203</v>
      </c>
      <c r="K127" s="164">
        <v>4.509</v>
      </c>
      <c r="L127" s="247">
        <v>0</v>
      </c>
      <c r="M127" s="246"/>
      <c r="N127" s="248">
        <f>ROUND(L127*K127,2)</f>
        <v>0</v>
      </c>
      <c r="O127" s="246"/>
      <c r="P127" s="246"/>
      <c r="Q127" s="246"/>
      <c r="R127" s="32"/>
      <c r="T127" s="165" t="s">
        <v>21</v>
      </c>
      <c r="U127" s="39" t="s">
        <v>43</v>
      </c>
      <c r="V127" s="31"/>
      <c r="W127" s="166">
        <f>V127*K127</f>
        <v>0</v>
      </c>
      <c r="X127" s="166">
        <v>0</v>
      </c>
      <c r="Y127" s="166">
        <f>X127*K127</f>
        <v>0</v>
      </c>
      <c r="Z127" s="166">
        <v>0</v>
      </c>
      <c r="AA127" s="167">
        <f>Z127*K127</f>
        <v>0</v>
      </c>
      <c r="AR127" s="13" t="s">
        <v>175</v>
      </c>
      <c r="AT127" s="13" t="s">
        <v>171</v>
      </c>
      <c r="AU127" s="13" t="s">
        <v>129</v>
      </c>
      <c r="AY127" s="13" t="s">
        <v>170</v>
      </c>
      <c r="BE127" s="105">
        <f>IF(U127="základní",N127,0)</f>
        <v>0</v>
      </c>
      <c r="BF127" s="105">
        <f>IF(U127="snížená",N127,0)</f>
        <v>0</v>
      </c>
      <c r="BG127" s="105">
        <f>IF(U127="zákl. přenesená",N127,0)</f>
        <v>0</v>
      </c>
      <c r="BH127" s="105">
        <f>IF(U127="sníž. přenesená",N127,0)</f>
        <v>0</v>
      </c>
      <c r="BI127" s="105">
        <f>IF(U127="nulová",N127,0)</f>
        <v>0</v>
      </c>
      <c r="BJ127" s="13" t="s">
        <v>23</v>
      </c>
      <c r="BK127" s="105">
        <f>ROUND(L127*K127,2)</f>
        <v>0</v>
      </c>
      <c r="BL127" s="13" t="s">
        <v>175</v>
      </c>
      <c r="BM127" s="13" t="s">
        <v>613</v>
      </c>
    </row>
    <row r="128" spans="2:63" s="9" customFormat="1" ht="37.35" customHeight="1">
      <c r="B128" s="150"/>
      <c r="C128" s="151"/>
      <c r="D128" s="152" t="s">
        <v>144</v>
      </c>
      <c r="E128" s="152"/>
      <c r="F128" s="152"/>
      <c r="G128" s="152"/>
      <c r="H128" s="152"/>
      <c r="I128" s="152"/>
      <c r="J128" s="152"/>
      <c r="K128" s="152"/>
      <c r="L128" s="152"/>
      <c r="M128" s="152"/>
      <c r="N128" s="260">
        <f>BK128</f>
        <v>0</v>
      </c>
      <c r="O128" s="261"/>
      <c r="P128" s="261"/>
      <c r="Q128" s="261"/>
      <c r="R128" s="153"/>
      <c r="T128" s="154"/>
      <c r="U128" s="151"/>
      <c r="V128" s="151"/>
      <c r="W128" s="155">
        <f>W129</f>
        <v>0</v>
      </c>
      <c r="X128" s="151"/>
      <c r="Y128" s="155">
        <f>Y129</f>
        <v>0.00012</v>
      </c>
      <c r="Z128" s="151"/>
      <c r="AA128" s="156">
        <f>AA129</f>
        <v>0</v>
      </c>
      <c r="AR128" s="157" t="s">
        <v>129</v>
      </c>
      <c r="AT128" s="158" t="s">
        <v>77</v>
      </c>
      <c r="AU128" s="158" t="s">
        <v>78</v>
      </c>
      <c r="AY128" s="157" t="s">
        <v>170</v>
      </c>
      <c r="BK128" s="159">
        <f>BK129</f>
        <v>0</v>
      </c>
    </row>
    <row r="129" spans="2:63" s="9" customFormat="1" ht="19.9" customHeight="1">
      <c r="B129" s="150"/>
      <c r="C129" s="151"/>
      <c r="D129" s="160" t="s">
        <v>145</v>
      </c>
      <c r="E129" s="160"/>
      <c r="F129" s="160"/>
      <c r="G129" s="160"/>
      <c r="H129" s="160"/>
      <c r="I129" s="160"/>
      <c r="J129" s="160"/>
      <c r="K129" s="160"/>
      <c r="L129" s="160"/>
      <c r="M129" s="160"/>
      <c r="N129" s="249">
        <f>BK129</f>
        <v>0</v>
      </c>
      <c r="O129" s="250"/>
      <c r="P129" s="250"/>
      <c r="Q129" s="250"/>
      <c r="R129" s="153"/>
      <c r="T129" s="154"/>
      <c r="U129" s="151"/>
      <c r="V129" s="151"/>
      <c r="W129" s="155">
        <f>SUM(W130:W132)</f>
        <v>0</v>
      </c>
      <c r="X129" s="151"/>
      <c r="Y129" s="155">
        <f>SUM(Y130:Y132)</f>
        <v>0.00012</v>
      </c>
      <c r="Z129" s="151"/>
      <c r="AA129" s="156">
        <f>SUM(AA130:AA132)</f>
        <v>0</v>
      </c>
      <c r="AR129" s="157" t="s">
        <v>129</v>
      </c>
      <c r="AT129" s="158" t="s">
        <v>77</v>
      </c>
      <c r="AU129" s="158" t="s">
        <v>23</v>
      </c>
      <c r="AY129" s="157" t="s">
        <v>170</v>
      </c>
      <c r="BK129" s="159">
        <f>SUM(BK130:BK132)</f>
        <v>0</v>
      </c>
    </row>
    <row r="130" spans="2:65" s="1" customFormat="1" ht="57" customHeight="1">
      <c r="B130" s="30"/>
      <c r="C130" s="161" t="s">
        <v>175</v>
      </c>
      <c r="D130" s="161" t="s">
        <v>171</v>
      </c>
      <c r="E130" s="162" t="s">
        <v>614</v>
      </c>
      <c r="F130" s="245" t="s">
        <v>615</v>
      </c>
      <c r="G130" s="246"/>
      <c r="H130" s="246"/>
      <c r="I130" s="246"/>
      <c r="J130" s="163" t="s">
        <v>211</v>
      </c>
      <c r="K130" s="164">
        <v>1</v>
      </c>
      <c r="L130" s="247">
        <v>0</v>
      </c>
      <c r="M130" s="246"/>
      <c r="N130" s="248">
        <f>ROUND(L130*K130,2)</f>
        <v>0</v>
      </c>
      <c r="O130" s="246"/>
      <c r="P130" s="246"/>
      <c r="Q130" s="246"/>
      <c r="R130" s="32"/>
      <c r="T130" s="165" t="s">
        <v>21</v>
      </c>
      <c r="U130" s="39" t="s">
        <v>43</v>
      </c>
      <c r="V130" s="31"/>
      <c r="W130" s="166">
        <f>V130*K130</f>
        <v>0</v>
      </c>
      <c r="X130" s="166">
        <v>6E-05</v>
      </c>
      <c r="Y130" s="166">
        <f>X130*K130</f>
        <v>6E-05</v>
      </c>
      <c r="Z130" s="166">
        <v>0</v>
      </c>
      <c r="AA130" s="167">
        <f>Z130*K130</f>
        <v>0</v>
      </c>
      <c r="AR130" s="13" t="s">
        <v>232</v>
      </c>
      <c r="AT130" s="13" t="s">
        <v>171</v>
      </c>
      <c r="AU130" s="13" t="s">
        <v>129</v>
      </c>
      <c r="AY130" s="13" t="s">
        <v>170</v>
      </c>
      <c r="BE130" s="105">
        <f>IF(U130="základní",N130,0)</f>
        <v>0</v>
      </c>
      <c r="BF130" s="105">
        <f>IF(U130="snížená",N130,0)</f>
        <v>0</v>
      </c>
      <c r="BG130" s="105">
        <f>IF(U130="zákl. přenesená",N130,0)</f>
        <v>0</v>
      </c>
      <c r="BH130" s="105">
        <f>IF(U130="sníž. přenesená",N130,0)</f>
        <v>0</v>
      </c>
      <c r="BI130" s="105">
        <f>IF(U130="nulová",N130,0)</f>
        <v>0</v>
      </c>
      <c r="BJ130" s="13" t="s">
        <v>23</v>
      </c>
      <c r="BK130" s="105">
        <f>ROUND(L130*K130,2)</f>
        <v>0</v>
      </c>
      <c r="BL130" s="13" t="s">
        <v>232</v>
      </c>
      <c r="BM130" s="13" t="s">
        <v>616</v>
      </c>
    </row>
    <row r="131" spans="2:65" s="1" customFormat="1" ht="31.5" customHeight="1">
      <c r="B131" s="30"/>
      <c r="C131" s="161" t="s">
        <v>187</v>
      </c>
      <c r="D131" s="161" t="s">
        <v>171</v>
      </c>
      <c r="E131" s="162" t="s">
        <v>617</v>
      </c>
      <c r="F131" s="245" t="s">
        <v>618</v>
      </c>
      <c r="G131" s="246"/>
      <c r="H131" s="246"/>
      <c r="I131" s="246"/>
      <c r="J131" s="163" t="s">
        <v>211</v>
      </c>
      <c r="K131" s="164">
        <v>1</v>
      </c>
      <c r="L131" s="247">
        <v>0</v>
      </c>
      <c r="M131" s="246"/>
      <c r="N131" s="248">
        <f>ROUND(L131*K131,2)</f>
        <v>0</v>
      </c>
      <c r="O131" s="246"/>
      <c r="P131" s="246"/>
      <c r="Q131" s="246"/>
      <c r="R131" s="32"/>
      <c r="T131" s="165" t="s">
        <v>21</v>
      </c>
      <c r="U131" s="39" t="s">
        <v>43</v>
      </c>
      <c r="V131" s="31"/>
      <c r="W131" s="166">
        <f>V131*K131</f>
        <v>0</v>
      </c>
      <c r="X131" s="166">
        <v>6E-05</v>
      </c>
      <c r="Y131" s="166">
        <f>X131*K131</f>
        <v>6E-05</v>
      </c>
      <c r="Z131" s="166">
        <v>0</v>
      </c>
      <c r="AA131" s="167">
        <f>Z131*K131</f>
        <v>0</v>
      </c>
      <c r="AR131" s="13" t="s">
        <v>232</v>
      </c>
      <c r="AT131" s="13" t="s">
        <v>171</v>
      </c>
      <c r="AU131" s="13" t="s">
        <v>129</v>
      </c>
      <c r="AY131" s="13" t="s">
        <v>170</v>
      </c>
      <c r="BE131" s="105">
        <f>IF(U131="základní",N131,0)</f>
        <v>0</v>
      </c>
      <c r="BF131" s="105">
        <f>IF(U131="snížená",N131,0)</f>
        <v>0</v>
      </c>
      <c r="BG131" s="105">
        <f>IF(U131="zákl. přenesená",N131,0)</f>
        <v>0</v>
      </c>
      <c r="BH131" s="105">
        <f>IF(U131="sníž. přenesená",N131,0)</f>
        <v>0</v>
      </c>
      <c r="BI131" s="105">
        <f>IF(U131="nulová",N131,0)</f>
        <v>0</v>
      </c>
      <c r="BJ131" s="13" t="s">
        <v>23</v>
      </c>
      <c r="BK131" s="105">
        <f>ROUND(L131*K131,2)</f>
        <v>0</v>
      </c>
      <c r="BL131" s="13" t="s">
        <v>232</v>
      </c>
      <c r="BM131" s="13" t="s">
        <v>619</v>
      </c>
    </row>
    <row r="132" spans="2:65" s="1" customFormat="1" ht="31.5" customHeight="1">
      <c r="B132" s="30"/>
      <c r="C132" s="161" t="s">
        <v>191</v>
      </c>
      <c r="D132" s="161" t="s">
        <v>171</v>
      </c>
      <c r="E132" s="162" t="s">
        <v>279</v>
      </c>
      <c r="F132" s="245" t="s">
        <v>280</v>
      </c>
      <c r="G132" s="246"/>
      <c r="H132" s="246"/>
      <c r="I132" s="246"/>
      <c r="J132" s="163" t="s">
        <v>281</v>
      </c>
      <c r="K132" s="172">
        <v>0</v>
      </c>
      <c r="L132" s="247">
        <v>0</v>
      </c>
      <c r="M132" s="246"/>
      <c r="N132" s="248">
        <f>ROUND(L132*K132,2)</f>
        <v>0</v>
      </c>
      <c r="O132" s="246"/>
      <c r="P132" s="246"/>
      <c r="Q132" s="246"/>
      <c r="R132" s="32"/>
      <c r="T132" s="165" t="s">
        <v>21</v>
      </c>
      <c r="U132" s="39" t="s">
        <v>43</v>
      </c>
      <c r="V132" s="31"/>
      <c r="W132" s="166">
        <f>V132*K132</f>
        <v>0</v>
      </c>
      <c r="X132" s="166">
        <v>0</v>
      </c>
      <c r="Y132" s="166">
        <f>X132*K132</f>
        <v>0</v>
      </c>
      <c r="Z132" s="166">
        <v>0</v>
      </c>
      <c r="AA132" s="167">
        <f>Z132*K132</f>
        <v>0</v>
      </c>
      <c r="AR132" s="13" t="s">
        <v>232</v>
      </c>
      <c r="AT132" s="13" t="s">
        <v>171</v>
      </c>
      <c r="AU132" s="13" t="s">
        <v>129</v>
      </c>
      <c r="AY132" s="13" t="s">
        <v>170</v>
      </c>
      <c r="BE132" s="105">
        <f>IF(U132="základní",N132,0)</f>
        <v>0</v>
      </c>
      <c r="BF132" s="105">
        <f>IF(U132="snížená",N132,0)</f>
        <v>0</v>
      </c>
      <c r="BG132" s="105">
        <f>IF(U132="zákl. přenesená",N132,0)</f>
        <v>0</v>
      </c>
      <c r="BH132" s="105">
        <f>IF(U132="sníž. přenesená",N132,0)</f>
        <v>0</v>
      </c>
      <c r="BI132" s="105">
        <f>IF(U132="nulová",N132,0)</f>
        <v>0</v>
      </c>
      <c r="BJ132" s="13" t="s">
        <v>23</v>
      </c>
      <c r="BK132" s="105">
        <f>ROUND(L132*K132,2)</f>
        <v>0</v>
      </c>
      <c r="BL132" s="13" t="s">
        <v>232</v>
      </c>
      <c r="BM132" s="13" t="s">
        <v>620</v>
      </c>
    </row>
    <row r="133" spans="2:63" s="1" customFormat="1" ht="49.9" customHeight="1">
      <c r="B133" s="30"/>
      <c r="C133" s="31"/>
      <c r="D133" s="152" t="s">
        <v>283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251">
        <f>BK133</f>
        <v>0</v>
      </c>
      <c r="O133" s="252"/>
      <c r="P133" s="252"/>
      <c r="Q133" s="252"/>
      <c r="R133" s="32"/>
      <c r="T133" s="73"/>
      <c r="U133" s="31"/>
      <c r="V133" s="31"/>
      <c r="W133" s="31"/>
      <c r="X133" s="31"/>
      <c r="Y133" s="31"/>
      <c r="Z133" s="31"/>
      <c r="AA133" s="74"/>
      <c r="AT133" s="13" t="s">
        <v>77</v>
      </c>
      <c r="AU133" s="13" t="s">
        <v>78</v>
      </c>
      <c r="AY133" s="13" t="s">
        <v>284</v>
      </c>
      <c r="BK133" s="105">
        <f>SUM(BK134:BK136)</f>
        <v>0</v>
      </c>
    </row>
    <row r="134" spans="2:63" s="1" customFormat="1" ht="22.35" customHeight="1">
      <c r="B134" s="30"/>
      <c r="C134" s="173" t="s">
        <v>21</v>
      </c>
      <c r="D134" s="173" t="s">
        <v>171</v>
      </c>
      <c r="E134" s="174" t="s">
        <v>21</v>
      </c>
      <c r="F134" s="253" t="s">
        <v>21</v>
      </c>
      <c r="G134" s="254"/>
      <c r="H134" s="254"/>
      <c r="I134" s="254"/>
      <c r="J134" s="175" t="s">
        <v>21</v>
      </c>
      <c r="K134" s="172"/>
      <c r="L134" s="247"/>
      <c r="M134" s="246"/>
      <c r="N134" s="248">
        <f>BK134</f>
        <v>0</v>
      </c>
      <c r="O134" s="246"/>
      <c r="P134" s="246"/>
      <c r="Q134" s="246"/>
      <c r="R134" s="32"/>
      <c r="T134" s="165" t="s">
        <v>21</v>
      </c>
      <c r="U134" s="176" t="s">
        <v>43</v>
      </c>
      <c r="V134" s="31"/>
      <c r="W134" s="31"/>
      <c r="X134" s="31"/>
      <c r="Y134" s="31"/>
      <c r="Z134" s="31"/>
      <c r="AA134" s="74"/>
      <c r="AT134" s="13" t="s">
        <v>284</v>
      </c>
      <c r="AU134" s="13" t="s">
        <v>23</v>
      </c>
      <c r="AY134" s="13" t="s">
        <v>284</v>
      </c>
      <c r="BE134" s="105">
        <f>IF(U134="základní",N134,0)</f>
        <v>0</v>
      </c>
      <c r="BF134" s="105">
        <f>IF(U134="snížená",N134,0)</f>
        <v>0</v>
      </c>
      <c r="BG134" s="105">
        <f>IF(U134="zákl. přenesená",N134,0)</f>
        <v>0</v>
      </c>
      <c r="BH134" s="105">
        <f>IF(U134="sníž. přenesená",N134,0)</f>
        <v>0</v>
      </c>
      <c r="BI134" s="105">
        <f>IF(U134="nulová",N134,0)</f>
        <v>0</v>
      </c>
      <c r="BJ134" s="13" t="s">
        <v>23</v>
      </c>
      <c r="BK134" s="105">
        <f>L134*K134</f>
        <v>0</v>
      </c>
    </row>
    <row r="135" spans="2:63" s="1" customFormat="1" ht="22.35" customHeight="1">
      <c r="B135" s="30"/>
      <c r="C135" s="173" t="s">
        <v>21</v>
      </c>
      <c r="D135" s="173" t="s">
        <v>171</v>
      </c>
      <c r="E135" s="174" t="s">
        <v>21</v>
      </c>
      <c r="F135" s="253" t="s">
        <v>21</v>
      </c>
      <c r="G135" s="254"/>
      <c r="H135" s="254"/>
      <c r="I135" s="254"/>
      <c r="J135" s="175" t="s">
        <v>21</v>
      </c>
      <c r="K135" s="172"/>
      <c r="L135" s="247"/>
      <c r="M135" s="246"/>
      <c r="N135" s="248">
        <f>BK135</f>
        <v>0</v>
      </c>
      <c r="O135" s="246"/>
      <c r="P135" s="246"/>
      <c r="Q135" s="246"/>
      <c r="R135" s="32"/>
      <c r="T135" s="165" t="s">
        <v>21</v>
      </c>
      <c r="U135" s="176" t="s">
        <v>43</v>
      </c>
      <c r="V135" s="31"/>
      <c r="W135" s="31"/>
      <c r="X135" s="31"/>
      <c r="Y135" s="31"/>
      <c r="Z135" s="31"/>
      <c r="AA135" s="74"/>
      <c r="AT135" s="13" t="s">
        <v>284</v>
      </c>
      <c r="AU135" s="13" t="s">
        <v>23</v>
      </c>
      <c r="AY135" s="13" t="s">
        <v>284</v>
      </c>
      <c r="BE135" s="105">
        <f>IF(U135="základní",N135,0)</f>
        <v>0</v>
      </c>
      <c r="BF135" s="105">
        <f>IF(U135="snížená",N135,0)</f>
        <v>0</v>
      </c>
      <c r="BG135" s="105">
        <f>IF(U135="zákl. přenesená",N135,0)</f>
        <v>0</v>
      </c>
      <c r="BH135" s="105">
        <f>IF(U135="sníž. přenesená",N135,0)</f>
        <v>0</v>
      </c>
      <c r="BI135" s="105">
        <f>IF(U135="nulová",N135,0)</f>
        <v>0</v>
      </c>
      <c r="BJ135" s="13" t="s">
        <v>23</v>
      </c>
      <c r="BK135" s="105">
        <f>L135*K135</f>
        <v>0</v>
      </c>
    </row>
    <row r="136" spans="2:63" s="1" customFormat="1" ht="22.35" customHeight="1">
      <c r="B136" s="30"/>
      <c r="C136" s="173" t="s">
        <v>21</v>
      </c>
      <c r="D136" s="173" t="s">
        <v>171</v>
      </c>
      <c r="E136" s="174" t="s">
        <v>21</v>
      </c>
      <c r="F136" s="253" t="s">
        <v>21</v>
      </c>
      <c r="G136" s="254"/>
      <c r="H136" s="254"/>
      <c r="I136" s="254"/>
      <c r="J136" s="175" t="s">
        <v>21</v>
      </c>
      <c r="K136" s="172"/>
      <c r="L136" s="247"/>
      <c r="M136" s="246"/>
      <c r="N136" s="248">
        <f>BK136</f>
        <v>0</v>
      </c>
      <c r="O136" s="246"/>
      <c r="P136" s="246"/>
      <c r="Q136" s="246"/>
      <c r="R136" s="32"/>
      <c r="T136" s="165" t="s">
        <v>21</v>
      </c>
      <c r="U136" s="176" t="s">
        <v>43</v>
      </c>
      <c r="V136" s="51"/>
      <c r="W136" s="51"/>
      <c r="X136" s="51"/>
      <c r="Y136" s="51"/>
      <c r="Z136" s="51"/>
      <c r="AA136" s="53"/>
      <c r="AT136" s="13" t="s">
        <v>284</v>
      </c>
      <c r="AU136" s="13" t="s">
        <v>23</v>
      </c>
      <c r="AY136" s="13" t="s">
        <v>284</v>
      </c>
      <c r="BE136" s="105">
        <f>IF(U136="základní",N136,0)</f>
        <v>0</v>
      </c>
      <c r="BF136" s="105">
        <f>IF(U136="snížená",N136,0)</f>
        <v>0</v>
      </c>
      <c r="BG136" s="105">
        <f>IF(U136="zákl. přenesená",N136,0)</f>
        <v>0</v>
      </c>
      <c r="BH136" s="105">
        <f>IF(U136="sníž. přenesená",N136,0)</f>
        <v>0</v>
      </c>
      <c r="BI136" s="105">
        <f>IF(U136="nulová",N136,0)</f>
        <v>0</v>
      </c>
      <c r="BJ136" s="13" t="s">
        <v>23</v>
      </c>
      <c r="BK136" s="105">
        <f>L136*K136</f>
        <v>0</v>
      </c>
    </row>
    <row r="137" spans="2:18" s="1" customFormat="1" ht="6.95" customHeight="1"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6"/>
    </row>
  </sheetData>
  <sheetProtection algorithmName="SHA-512" hashValue="fahi+Y06aRnxUUPOCBRts0JDGTsWJwt87cZviAq/McicbScsnftIFko6v62y7OgSl+h8DAD+32N0gHPGpyp2eQ==" saltValue="oxiyMBluyLODJsXwVbD3hA==" spinCount="100000" sheet="1" objects="1" scenarios="1" formatColumns="0" formatRows="0" sort="0" autoFilter="0"/>
  <mergeCells count="102">
    <mergeCell ref="N128:Q128"/>
    <mergeCell ref="N129:Q129"/>
    <mergeCell ref="N133:Q133"/>
    <mergeCell ref="H1:K1"/>
    <mergeCell ref="S2:AC2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4:I124"/>
    <mergeCell ref="L124:M124"/>
    <mergeCell ref="N124:Q124"/>
    <mergeCell ref="F125:I125"/>
    <mergeCell ref="L125:M125"/>
    <mergeCell ref="N125:Q125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27:I127"/>
    <mergeCell ref="L127:M127"/>
    <mergeCell ref="N127:Q127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N121:Q121"/>
    <mergeCell ref="N122:Q122"/>
    <mergeCell ref="N123:Q123"/>
    <mergeCell ref="N126:Q126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34:D137">
      <formula1>"K,M"</formula1>
    </dataValidation>
    <dataValidation type="list" allowBlank="1" showInputMessage="1" showErrorMessage="1" error="Povoleny jsou hodnoty základní, snížená, zákl. přenesená, sníž. přenesená, nulová." sqref="U134:U13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850</v>
      </c>
      <c r="G1" s="181"/>
      <c r="H1" s="255" t="s">
        <v>851</v>
      </c>
      <c r="I1" s="255"/>
      <c r="J1" s="255"/>
      <c r="K1" s="255"/>
      <c r="L1" s="181" t="s">
        <v>852</v>
      </c>
      <c r="M1" s="179"/>
      <c r="N1" s="179"/>
      <c r="O1" s="180" t="s">
        <v>128</v>
      </c>
      <c r="P1" s="179"/>
      <c r="Q1" s="179"/>
      <c r="R1" s="179"/>
      <c r="S1" s="181" t="s">
        <v>853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1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103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129</v>
      </c>
    </row>
    <row r="4" spans="2:46" ht="36.95" customHeight="1">
      <c r="B4" s="17"/>
      <c r="C4" s="185" t="s">
        <v>130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131</v>
      </c>
      <c r="E7" s="31"/>
      <c r="F7" s="191" t="s">
        <v>621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5.1.2018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133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122</v>
      </c>
      <c r="E28" s="31"/>
      <c r="F28" s="31"/>
      <c r="G28" s="31"/>
      <c r="H28" s="31"/>
      <c r="I28" s="31"/>
      <c r="J28" s="31"/>
      <c r="K28" s="31"/>
      <c r="L28" s="31"/>
      <c r="M28" s="194">
        <f>N108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ROUND((((SUM(BE108:BE115)+SUM(BE133:BE200))+SUM(BE202:BE204))),2)</f>
        <v>0</v>
      </c>
      <c r="I32" s="204"/>
      <c r="J32" s="204"/>
      <c r="K32" s="31"/>
      <c r="L32" s="31"/>
      <c r="M32" s="231">
        <f>ROUND(((ROUND((SUM(BE108:BE115)+SUM(BE133:BE200)),2)*F32)+SUM(BE202:BE204)*F32),2)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ROUND((((SUM(BF108:BF115)+SUM(BF133:BF200))+SUM(BF202:BF204))),2)</f>
        <v>0</v>
      </c>
      <c r="I33" s="204"/>
      <c r="J33" s="204"/>
      <c r="K33" s="31"/>
      <c r="L33" s="31"/>
      <c r="M33" s="231">
        <f>ROUND(((ROUND((SUM(BF108:BF115)+SUM(BF133:BF200)),2)*F33)+SUM(BF202:BF204)*F33),2)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ROUND((((SUM(BG108:BG115)+SUM(BG133:BG200))+SUM(BG202:BG204))),2)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ROUND((((SUM(BH108:BH115)+SUM(BH133:BH200))+SUM(BH202:BH204))),2)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ROUND((((SUM(BI108:BI115)+SUM(BI133:BI200))+SUM(BI202:BI204))),2)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134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131</v>
      </c>
      <c r="D79" s="31"/>
      <c r="E79" s="31"/>
      <c r="F79" s="205" t="str">
        <f>F7</f>
        <v>SO08 - Vstupní objekty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5.1.2018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135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136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137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6">
        <f>N133</f>
        <v>0</v>
      </c>
      <c r="O88" s="204"/>
      <c r="P88" s="204"/>
      <c r="Q88" s="204"/>
      <c r="R88" s="32"/>
      <c r="T88" s="123"/>
      <c r="U88" s="123"/>
      <c r="AU88" s="13" t="s">
        <v>138</v>
      </c>
    </row>
    <row r="89" spans="2:21" s="6" customFormat="1" ht="24.95" customHeight="1">
      <c r="B89" s="125"/>
      <c r="C89" s="126"/>
      <c r="D89" s="127" t="s">
        <v>139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N134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441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4">
        <f>N135</f>
        <v>0</v>
      </c>
      <c r="O90" s="238"/>
      <c r="P90" s="238"/>
      <c r="Q90" s="238"/>
      <c r="R90" s="132"/>
      <c r="T90" s="133"/>
      <c r="U90" s="133"/>
    </row>
    <row r="91" spans="2:21" s="7" customFormat="1" ht="19.9" customHeight="1">
      <c r="B91" s="130"/>
      <c r="C91" s="131"/>
      <c r="D91" s="101" t="s">
        <v>322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24">
        <f>N138</f>
        <v>0</v>
      </c>
      <c r="O91" s="238"/>
      <c r="P91" s="238"/>
      <c r="Q91" s="238"/>
      <c r="R91" s="132"/>
      <c r="T91" s="133"/>
      <c r="U91" s="133"/>
    </row>
    <row r="92" spans="2:21" s="7" customFormat="1" ht="19.9" customHeight="1">
      <c r="B92" s="130"/>
      <c r="C92" s="131"/>
      <c r="D92" s="101" t="s">
        <v>286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24">
        <f>N142</f>
        <v>0</v>
      </c>
      <c r="O92" s="238"/>
      <c r="P92" s="238"/>
      <c r="Q92" s="238"/>
      <c r="R92" s="132"/>
      <c r="T92" s="133"/>
      <c r="U92" s="133"/>
    </row>
    <row r="93" spans="2:21" s="7" customFormat="1" ht="19.9" customHeight="1">
      <c r="B93" s="130"/>
      <c r="C93" s="131"/>
      <c r="D93" s="101" t="s">
        <v>140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24">
        <f>N146</f>
        <v>0</v>
      </c>
      <c r="O93" s="238"/>
      <c r="P93" s="238"/>
      <c r="Q93" s="238"/>
      <c r="R93" s="132"/>
      <c r="T93" s="133"/>
      <c r="U93" s="133"/>
    </row>
    <row r="94" spans="2:21" s="7" customFormat="1" ht="19.9" customHeight="1">
      <c r="B94" s="130"/>
      <c r="C94" s="131"/>
      <c r="D94" s="101" t="s">
        <v>141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24">
        <f>N149</f>
        <v>0</v>
      </c>
      <c r="O94" s="238"/>
      <c r="P94" s="238"/>
      <c r="Q94" s="238"/>
      <c r="R94" s="132"/>
      <c r="T94" s="133"/>
      <c r="U94" s="133"/>
    </row>
    <row r="95" spans="2:21" s="7" customFormat="1" ht="19.9" customHeight="1">
      <c r="B95" s="130"/>
      <c r="C95" s="131"/>
      <c r="D95" s="101" t="s">
        <v>142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24">
        <f>N154</f>
        <v>0</v>
      </c>
      <c r="O95" s="238"/>
      <c r="P95" s="238"/>
      <c r="Q95" s="238"/>
      <c r="R95" s="132"/>
      <c r="T95" s="133"/>
      <c r="U95" s="133"/>
    </row>
    <row r="96" spans="2:21" s="7" customFormat="1" ht="14.85" customHeight="1">
      <c r="B96" s="130"/>
      <c r="C96" s="131"/>
      <c r="D96" s="101" t="s">
        <v>442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24">
        <f>N158</f>
        <v>0</v>
      </c>
      <c r="O96" s="238"/>
      <c r="P96" s="238"/>
      <c r="Q96" s="238"/>
      <c r="R96" s="132"/>
      <c r="T96" s="133"/>
      <c r="U96" s="133"/>
    </row>
    <row r="97" spans="2:21" s="7" customFormat="1" ht="19.9" customHeight="1">
      <c r="B97" s="130"/>
      <c r="C97" s="131"/>
      <c r="D97" s="101" t="s">
        <v>143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24">
        <f>N163</f>
        <v>0</v>
      </c>
      <c r="O97" s="238"/>
      <c r="P97" s="238"/>
      <c r="Q97" s="238"/>
      <c r="R97" s="132"/>
      <c r="T97" s="133"/>
      <c r="U97" s="133"/>
    </row>
    <row r="98" spans="2:21" s="6" customFormat="1" ht="24.95" customHeight="1">
      <c r="B98" s="125"/>
      <c r="C98" s="126"/>
      <c r="D98" s="127" t="s">
        <v>144</v>
      </c>
      <c r="E98" s="126"/>
      <c r="F98" s="126"/>
      <c r="G98" s="126"/>
      <c r="H98" s="126"/>
      <c r="I98" s="126"/>
      <c r="J98" s="126"/>
      <c r="K98" s="126"/>
      <c r="L98" s="126"/>
      <c r="M98" s="126"/>
      <c r="N98" s="236">
        <f>N165</f>
        <v>0</v>
      </c>
      <c r="O98" s="237"/>
      <c r="P98" s="237"/>
      <c r="Q98" s="237"/>
      <c r="R98" s="128"/>
      <c r="T98" s="129"/>
      <c r="U98" s="129"/>
    </row>
    <row r="99" spans="2:21" s="7" customFormat="1" ht="19.9" customHeight="1">
      <c r="B99" s="130"/>
      <c r="C99" s="131"/>
      <c r="D99" s="101" t="s">
        <v>323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24">
        <f>N166</f>
        <v>0</v>
      </c>
      <c r="O99" s="238"/>
      <c r="P99" s="238"/>
      <c r="Q99" s="238"/>
      <c r="R99" s="132"/>
      <c r="T99" s="133"/>
      <c r="U99" s="133"/>
    </row>
    <row r="100" spans="2:21" s="7" customFormat="1" ht="19.9" customHeight="1">
      <c r="B100" s="130"/>
      <c r="C100" s="131"/>
      <c r="D100" s="101" t="s">
        <v>622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24">
        <f>N173</f>
        <v>0</v>
      </c>
      <c r="O100" s="238"/>
      <c r="P100" s="238"/>
      <c r="Q100" s="238"/>
      <c r="R100" s="132"/>
      <c r="T100" s="133"/>
      <c r="U100" s="133"/>
    </row>
    <row r="101" spans="2:21" s="7" customFormat="1" ht="19.9" customHeight="1">
      <c r="B101" s="130"/>
      <c r="C101" s="131"/>
      <c r="D101" s="101" t="s">
        <v>623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224">
        <f>N178</f>
        <v>0</v>
      </c>
      <c r="O101" s="238"/>
      <c r="P101" s="238"/>
      <c r="Q101" s="238"/>
      <c r="R101" s="132"/>
      <c r="T101" s="133"/>
      <c r="U101" s="133"/>
    </row>
    <row r="102" spans="2:21" s="7" customFormat="1" ht="19.9" customHeight="1">
      <c r="B102" s="130"/>
      <c r="C102" s="131"/>
      <c r="D102" s="101" t="s">
        <v>443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224">
        <f>N185</f>
        <v>0</v>
      </c>
      <c r="O102" s="238"/>
      <c r="P102" s="238"/>
      <c r="Q102" s="238"/>
      <c r="R102" s="132"/>
      <c r="T102" s="133"/>
      <c r="U102" s="133"/>
    </row>
    <row r="103" spans="2:21" s="7" customFormat="1" ht="19.9" customHeight="1">
      <c r="B103" s="130"/>
      <c r="C103" s="131"/>
      <c r="D103" s="101" t="s">
        <v>624</v>
      </c>
      <c r="E103" s="131"/>
      <c r="F103" s="131"/>
      <c r="G103" s="131"/>
      <c r="H103" s="131"/>
      <c r="I103" s="131"/>
      <c r="J103" s="131"/>
      <c r="K103" s="131"/>
      <c r="L103" s="131"/>
      <c r="M103" s="131"/>
      <c r="N103" s="224">
        <f>N192</f>
        <v>0</v>
      </c>
      <c r="O103" s="238"/>
      <c r="P103" s="238"/>
      <c r="Q103" s="238"/>
      <c r="R103" s="132"/>
      <c r="T103" s="133"/>
      <c r="U103" s="133"/>
    </row>
    <row r="104" spans="2:21" s="7" customFormat="1" ht="19.9" customHeight="1">
      <c r="B104" s="130"/>
      <c r="C104" s="131"/>
      <c r="D104" s="101" t="s">
        <v>625</v>
      </c>
      <c r="E104" s="131"/>
      <c r="F104" s="131"/>
      <c r="G104" s="131"/>
      <c r="H104" s="131"/>
      <c r="I104" s="131"/>
      <c r="J104" s="131"/>
      <c r="K104" s="131"/>
      <c r="L104" s="131"/>
      <c r="M104" s="131"/>
      <c r="N104" s="224">
        <f>N196</f>
        <v>0</v>
      </c>
      <c r="O104" s="238"/>
      <c r="P104" s="238"/>
      <c r="Q104" s="238"/>
      <c r="R104" s="132"/>
      <c r="T104" s="133"/>
      <c r="U104" s="133"/>
    </row>
    <row r="105" spans="2:21" s="7" customFormat="1" ht="19.9" customHeight="1">
      <c r="B105" s="130"/>
      <c r="C105" s="131"/>
      <c r="D105" s="101" t="s">
        <v>626</v>
      </c>
      <c r="E105" s="131"/>
      <c r="F105" s="131"/>
      <c r="G105" s="131"/>
      <c r="H105" s="131"/>
      <c r="I105" s="131"/>
      <c r="J105" s="131"/>
      <c r="K105" s="131"/>
      <c r="L105" s="131"/>
      <c r="M105" s="131"/>
      <c r="N105" s="224">
        <f>N199</f>
        <v>0</v>
      </c>
      <c r="O105" s="238"/>
      <c r="P105" s="238"/>
      <c r="Q105" s="238"/>
      <c r="R105" s="132"/>
      <c r="T105" s="133"/>
      <c r="U105" s="133"/>
    </row>
    <row r="106" spans="2:21" s="6" customFormat="1" ht="21.75" customHeight="1">
      <c r="B106" s="125"/>
      <c r="C106" s="126"/>
      <c r="D106" s="127" t="s">
        <v>146</v>
      </c>
      <c r="E106" s="126"/>
      <c r="F106" s="126"/>
      <c r="G106" s="126"/>
      <c r="H106" s="126"/>
      <c r="I106" s="126"/>
      <c r="J106" s="126"/>
      <c r="K106" s="126"/>
      <c r="L106" s="126"/>
      <c r="M106" s="126"/>
      <c r="N106" s="239">
        <f>N201</f>
        <v>0</v>
      </c>
      <c r="O106" s="237"/>
      <c r="P106" s="237"/>
      <c r="Q106" s="237"/>
      <c r="R106" s="128"/>
      <c r="T106" s="129"/>
      <c r="U106" s="129"/>
    </row>
    <row r="107" spans="2:21" s="1" customFormat="1" ht="21.75" customHeight="1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  <c r="T107" s="123"/>
      <c r="U107" s="123"/>
    </row>
    <row r="108" spans="2:21" s="1" customFormat="1" ht="29.25" customHeight="1">
      <c r="B108" s="30"/>
      <c r="C108" s="124" t="s">
        <v>147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240">
        <f>ROUND(N109+N110+N111+N112+N113+N114,2)</f>
        <v>0</v>
      </c>
      <c r="O108" s="204"/>
      <c r="P108" s="204"/>
      <c r="Q108" s="204"/>
      <c r="R108" s="32"/>
      <c r="T108" s="134"/>
      <c r="U108" s="135" t="s">
        <v>42</v>
      </c>
    </row>
    <row r="109" spans="2:65" s="1" customFormat="1" ht="18" customHeight="1">
      <c r="B109" s="30"/>
      <c r="C109" s="31"/>
      <c r="D109" s="222" t="s">
        <v>148</v>
      </c>
      <c r="E109" s="204"/>
      <c r="F109" s="204"/>
      <c r="G109" s="204"/>
      <c r="H109" s="204"/>
      <c r="I109" s="31"/>
      <c r="J109" s="31"/>
      <c r="K109" s="31"/>
      <c r="L109" s="31"/>
      <c r="M109" s="31"/>
      <c r="N109" s="223">
        <f>ROUND(N88*T109,2)</f>
        <v>0</v>
      </c>
      <c r="O109" s="204"/>
      <c r="P109" s="204"/>
      <c r="Q109" s="204"/>
      <c r="R109" s="32"/>
      <c r="S109" s="136"/>
      <c r="T109" s="73"/>
      <c r="U109" s="137" t="s">
        <v>43</v>
      </c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9" t="s">
        <v>149</v>
      </c>
      <c r="AZ109" s="138"/>
      <c r="BA109" s="138"/>
      <c r="BB109" s="138"/>
      <c r="BC109" s="138"/>
      <c r="BD109" s="138"/>
      <c r="BE109" s="140">
        <f aca="true" t="shared" si="0" ref="BE109:BE114">IF(U109="základní",N109,0)</f>
        <v>0</v>
      </c>
      <c r="BF109" s="140">
        <f aca="true" t="shared" si="1" ref="BF109:BF114">IF(U109="snížená",N109,0)</f>
        <v>0</v>
      </c>
      <c r="BG109" s="140">
        <f aca="true" t="shared" si="2" ref="BG109:BG114">IF(U109="zákl. přenesená",N109,0)</f>
        <v>0</v>
      </c>
      <c r="BH109" s="140">
        <f aca="true" t="shared" si="3" ref="BH109:BH114">IF(U109="sníž. přenesená",N109,0)</f>
        <v>0</v>
      </c>
      <c r="BI109" s="140">
        <f aca="true" t="shared" si="4" ref="BI109:BI114">IF(U109="nulová",N109,0)</f>
        <v>0</v>
      </c>
      <c r="BJ109" s="139" t="s">
        <v>23</v>
      </c>
      <c r="BK109" s="138"/>
      <c r="BL109" s="138"/>
      <c r="BM109" s="138"/>
    </row>
    <row r="110" spans="2:65" s="1" customFormat="1" ht="18" customHeight="1">
      <c r="B110" s="30"/>
      <c r="C110" s="31"/>
      <c r="D110" s="222" t="s">
        <v>150</v>
      </c>
      <c r="E110" s="204"/>
      <c r="F110" s="204"/>
      <c r="G110" s="204"/>
      <c r="H110" s="204"/>
      <c r="I110" s="31"/>
      <c r="J110" s="31"/>
      <c r="K110" s="31"/>
      <c r="L110" s="31"/>
      <c r="M110" s="31"/>
      <c r="N110" s="223">
        <f>ROUND(N88*T110,2)</f>
        <v>0</v>
      </c>
      <c r="O110" s="204"/>
      <c r="P110" s="204"/>
      <c r="Q110" s="204"/>
      <c r="R110" s="32"/>
      <c r="S110" s="136"/>
      <c r="T110" s="73"/>
      <c r="U110" s="137" t="s">
        <v>43</v>
      </c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9" t="s">
        <v>149</v>
      </c>
      <c r="AZ110" s="138"/>
      <c r="BA110" s="138"/>
      <c r="BB110" s="138"/>
      <c r="BC110" s="138"/>
      <c r="BD110" s="138"/>
      <c r="BE110" s="140">
        <f t="shared" si="0"/>
        <v>0</v>
      </c>
      <c r="BF110" s="140">
        <f t="shared" si="1"/>
        <v>0</v>
      </c>
      <c r="BG110" s="140">
        <f t="shared" si="2"/>
        <v>0</v>
      </c>
      <c r="BH110" s="140">
        <f t="shared" si="3"/>
        <v>0</v>
      </c>
      <c r="BI110" s="140">
        <f t="shared" si="4"/>
        <v>0</v>
      </c>
      <c r="BJ110" s="139" t="s">
        <v>23</v>
      </c>
      <c r="BK110" s="138"/>
      <c r="BL110" s="138"/>
      <c r="BM110" s="138"/>
    </row>
    <row r="111" spans="2:65" s="1" customFormat="1" ht="18" customHeight="1">
      <c r="B111" s="30"/>
      <c r="C111" s="31"/>
      <c r="D111" s="222" t="s">
        <v>151</v>
      </c>
      <c r="E111" s="204"/>
      <c r="F111" s="204"/>
      <c r="G111" s="204"/>
      <c r="H111" s="204"/>
      <c r="I111" s="31"/>
      <c r="J111" s="31"/>
      <c r="K111" s="31"/>
      <c r="L111" s="31"/>
      <c r="M111" s="31"/>
      <c r="N111" s="223">
        <f>ROUND(N88*T111,2)</f>
        <v>0</v>
      </c>
      <c r="O111" s="204"/>
      <c r="P111" s="204"/>
      <c r="Q111" s="204"/>
      <c r="R111" s="32"/>
      <c r="S111" s="136"/>
      <c r="T111" s="73"/>
      <c r="U111" s="137" t="s">
        <v>43</v>
      </c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9" t="s">
        <v>149</v>
      </c>
      <c r="AZ111" s="138"/>
      <c r="BA111" s="138"/>
      <c r="BB111" s="138"/>
      <c r="BC111" s="138"/>
      <c r="BD111" s="138"/>
      <c r="BE111" s="140">
        <f t="shared" si="0"/>
        <v>0</v>
      </c>
      <c r="BF111" s="140">
        <f t="shared" si="1"/>
        <v>0</v>
      </c>
      <c r="BG111" s="140">
        <f t="shared" si="2"/>
        <v>0</v>
      </c>
      <c r="BH111" s="140">
        <f t="shared" si="3"/>
        <v>0</v>
      </c>
      <c r="BI111" s="140">
        <f t="shared" si="4"/>
        <v>0</v>
      </c>
      <c r="BJ111" s="139" t="s">
        <v>23</v>
      </c>
      <c r="BK111" s="138"/>
      <c r="BL111" s="138"/>
      <c r="BM111" s="138"/>
    </row>
    <row r="112" spans="2:65" s="1" customFormat="1" ht="18" customHeight="1">
      <c r="B112" s="30"/>
      <c r="C112" s="31"/>
      <c r="D112" s="222" t="s">
        <v>152</v>
      </c>
      <c r="E112" s="204"/>
      <c r="F112" s="204"/>
      <c r="G112" s="204"/>
      <c r="H112" s="204"/>
      <c r="I112" s="31"/>
      <c r="J112" s="31"/>
      <c r="K112" s="31"/>
      <c r="L112" s="31"/>
      <c r="M112" s="31"/>
      <c r="N112" s="223">
        <f>ROUND(N88*T112,2)</f>
        <v>0</v>
      </c>
      <c r="O112" s="204"/>
      <c r="P112" s="204"/>
      <c r="Q112" s="204"/>
      <c r="R112" s="32"/>
      <c r="S112" s="136"/>
      <c r="T112" s="73"/>
      <c r="U112" s="137" t="s">
        <v>43</v>
      </c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9" t="s">
        <v>149</v>
      </c>
      <c r="AZ112" s="138"/>
      <c r="BA112" s="138"/>
      <c r="BB112" s="138"/>
      <c r="BC112" s="138"/>
      <c r="BD112" s="138"/>
      <c r="BE112" s="140">
        <f t="shared" si="0"/>
        <v>0</v>
      </c>
      <c r="BF112" s="140">
        <f t="shared" si="1"/>
        <v>0</v>
      </c>
      <c r="BG112" s="140">
        <f t="shared" si="2"/>
        <v>0</v>
      </c>
      <c r="BH112" s="140">
        <f t="shared" si="3"/>
        <v>0</v>
      </c>
      <c r="BI112" s="140">
        <f t="shared" si="4"/>
        <v>0</v>
      </c>
      <c r="BJ112" s="139" t="s">
        <v>23</v>
      </c>
      <c r="BK112" s="138"/>
      <c r="BL112" s="138"/>
      <c r="BM112" s="138"/>
    </row>
    <row r="113" spans="2:65" s="1" customFormat="1" ht="18" customHeight="1">
      <c r="B113" s="30"/>
      <c r="C113" s="31"/>
      <c r="D113" s="222" t="s">
        <v>153</v>
      </c>
      <c r="E113" s="204"/>
      <c r="F113" s="204"/>
      <c r="G113" s="204"/>
      <c r="H113" s="204"/>
      <c r="I113" s="31"/>
      <c r="J113" s="31"/>
      <c r="K113" s="31"/>
      <c r="L113" s="31"/>
      <c r="M113" s="31"/>
      <c r="N113" s="223">
        <f>ROUND(N88*T113,2)</f>
        <v>0</v>
      </c>
      <c r="O113" s="204"/>
      <c r="P113" s="204"/>
      <c r="Q113" s="204"/>
      <c r="R113" s="32"/>
      <c r="S113" s="136"/>
      <c r="T113" s="73"/>
      <c r="U113" s="137" t="s">
        <v>43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9" t="s">
        <v>149</v>
      </c>
      <c r="AZ113" s="138"/>
      <c r="BA113" s="138"/>
      <c r="BB113" s="138"/>
      <c r="BC113" s="138"/>
      <c r="BD113" s="138"/>
      <c r="BE113" s="140">
        <f t="shared" si="0"/>
        <v>0</v>
      </c>
      <c r="BF113" s="140">
        <f t="shared" si="1"/>
        <v>0</v>
      </c>
      <c r="BG113" s="140">
        <f t="shared" si="2"/>
        <v>0</v>
      </c>
      <c r="BH113" s="140">
        <f t="shared" si="3"/>
        <v>0</v>
      </c>
      <c r="BI113" s="140">
        <f t="shared" si="4"/>
        <v>0</v>
      </c>
      <c r="BJ113" s="139" t="s">
        <v>23</v>
      </c>
      <c r="BK113" s="138"/>
      <c r="BL113" s="138"/>
      <c r="BM113" s="138"/>
    </row>
    <row r="114" spans="2:65" s="1" customFormat="1" ht="18" customHeight="1">
      <c r="B114" s="30"/>
      <c r="C114" s="31"/>
      <c r="D114" s="101" t="s">
        <v>154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223">
        <f>ROUND(N88*T114,2)</f>
        <v>0</v>
      </c>
      <c r="O114" s="204"/>
      <c r="P114" s="204"/>
      <c r="Q114" s="204"/>
      <c r="R114" s="32"/>
      <c r="S114" s="136"/>
      <c r="T114" s="141"/>
      <c r="U114" s="142" t="s">
        <v>43</v>
      </c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9" t="s">
        <v>155</v>
      </c>
      <c r="AZ114" s="138"/>
      <c r="BA114" s="138"/>
      <c r="BB114" s="138"/>
      <c r="BC114" s="138"/>
      <c r="BD114" s="138"/>
      <c r="BE114" s="140">
        <f t="shared" si="0"/>
        <v>0</v>
      </c>
      <c r="BF114" s="140">
        <f t="shared" si="1"/>
        <v>0</v>
      </c>
      <c r="BG114" s="140">
        <f t="shared" si="2"/>
        <v>0</v>
      </c>
      <c r="BH114" s="140">
        <f t="shared" si="3"/>
        <v>0</v>
      </c>
      <c r="BI114" s="140">
        <f t="shared" si="4"/>
        <v>0</v>
      </c>
      <c r="BJ114" s="139" t="s">
        <v>23</v>
      </c>
      <c r="BK114" s="138"/>
      <c r="BL114" s="138"/>
      <c r="BM114" s="138"/>
    </row>
    <row r="115" spans="2:21" s="1" customFormat="1" ht="13.5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  <c r="T115" s="123"/>
      <c r="U115" s="123"/>
    </row>
    <row r="116" spans="2:21" s="1" customFormat="1" ht="29.25" customHeight="1">
      <c r="B116" s="30"/>
      <c r="C116" s="112" t="s">
        <v>127</v>
      </c>
      <c r="D116" s="113"/>
      <c r="E116" s="113"/>
      <c r="F116" s="113"/>
      <c r="G116" s="113"/>
      <c r="H116" s="113"/>
      <c r="I116" s="113"/>
      <c r="J116" s="113"/>
      <c r="K116" s="113"/>
      <c r="L116" s="220">
        <f>ROUND(SUM(N88+N108),2)</f>
        <v>0</v>
      </c>
      <c r="M116" s="235"/>
      <c r="N116" s="235"/>
      <c r="O116" s="235"/>
      <c r="P116" s="235"/>
      <c r="Q116" s="235"/>
      <c r="R116" s="32"/>
      <c r="T116" s="123"/>
      <c r="U116" s="123"/>
    </row>
    <row r="117" spans="2:21" s="1" customFormat="1" ht="6.95" customHeight="1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6"/>
      <c r="T117" s="123"/>
      <c r="U117" s="123"/>
    </row>
    <row r="121" spans="2:18" s="1" customFormat="1" ht="6.95" customHeight="1"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9"/>
    </row>
    <row r="122" spans="2:18" s="1" customFormat="1" ht="36.95" customHeight="1">
      <c r="B122" s="30"/>
      <c r="C122" s="185" t="s">
        <v>156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32"/>
    </row>
    <row r="123" spans="2:18" s="1" customFormat="1" ht="6.95" customHeight="1"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2"/>
    </row>
    <row r="124" spans="2:18" s="1" customFormat="1" ht="30" customHeight="1">
      <c r="B124" s="30"/>
      <c r="C124" s="25" t="s">
        <v>17</v>
      </c>
      <c r="D124" s="31"/>
      <c r="E124" s="31"/>
      <c r="F124" s="227" t="str">
        <f>F6</f>
        <v>AS Kostelec nad Orlicí</v>
      </c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31"/>
      <c r="R124" s="32"/>
    </row>
    <row r="125" spans="2:18" s="1" customFormat="1" ht="36.95" customHeight="1">
      <c r="B125" s="30"/>
      <c r="C125" s="64" t="s">
        <v>131</v>
      </c>
      <c r="D125" s="31"/>
      <c r="E125" s="31"/>
      <c r="F125" s="205" t="str">
        <f>F7</f>
        <v>SO08 - Vstupní objekty</v>
      </c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31"/>
      <c r="R125" s="32"/>
    </row>
    <row r="126" spans="2:18" s="1" customFormat="1" ht="6.95" customHeight="1"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2"/>
    </row>
    <row r="127" spans="2:18" s="1" customFormat="1" ht="18" customHeight="1">
      <c r="B127" s="30"/>
      <c r="C127" s="25" t="s">
        <v>24</v>
      </c>
      <c r="D127" s="31"/>
      <c r="E127" s="31"/>
      <c r="F127" s="23" t="str">
        <f>F9</f>
        <v xml:space="preserve"> </v>
      </c>
      <c r="G127" s="31"/>
      <c r="H127" s="31"/>
      <c r="I127" s="31"/>
      <c r="J127" s="31"/>
      <c r="K127" s="25" t="s">
        <v>26</v>
      </c>
      <c r="L127" s="31"/>
      <c r="M127" s="233" t="str">
        <f>IF(O9="","",O9)</f>
        <v>5.1.2018</v>
      </c>
      <c r="N127" s="204"/>
      <c r="O127" s="204"/>
      <c r="P127" s="204"/>
      <c r="Q127" s="31"/>
      <c r="R127" s="32"/>
    </row>
    <row r="128" spans="2:18" s="1" customFormat="1" ht="6.95" customHeight="1">
      <c r="B128" s="30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2"/>
    </row>
    <row r="129" spans="2:18" s="1" customFormat="1" ht="15">
      <c r="B129" s="30"/>
      <c r="C129" s="25" t="s">
        <v>30</v>
      </c>
      <c r="D129" s="31"/>
      <c r="E129" s="31"/>
      <c r="F129" s="23" t="str">
        <f>E12</f>
        <v xml:space="preserve"> </v>
      </c>
      <c r="G129" s="31"/>
      <c r="H129" s="31"/>
      <c r="I129" s="31"/>
      <c r="J129" s="31"/>
      <c r="K129" s="25" t="s">
        <v>35</v>
      </c>
      <c r="L129" s="31"/>
      <c r="M129" s="190" t="str">
        <f>E18</f>
        <v xml:space="preserve"> </v>
      </c>
      <c r="N129" s="204"/>
      <c r="O129" s="204"/>
      <c r="P129" s="204"/>
      <c r="Q129" s="204"/>
      <c r="R129" s="32"/>
    </row>
    <row r="130" spans="2:18" s="1" customFormat="1" ht="14.45" customHeight="1">
      <c r="B130" s="30"/>
      <c r="C130" s="25" t="s">
        <v>33</v>
      </c>
      <c r="D130" s="31"/>
      <c r="E130" s="31"/>
      <c r="F130" s="23" t="str">
        <f>IF(E15="","",E15)</f>
        <v>Vyplň údaj</v>
      </c>
      <c r="G130" s="31"/>
      <c r="H130" s="31"/>
      <c r="I130" s="31"/>
      <c r="J130" s="31"/>
      <c r="K130" s="25" t="s">
        <v>37</v>
      </c>
      <c r="L130" s="31"/>
      <c r="M130" s="190" t="str">
        <f>E21</f>
        <v xml:space="preserve"> </v>
      </c>
      <c r="N130" s="204"/>
      <c r="O130" s="204"/>
      <c r="P130" s="204"/>
      <c r="Q130" s="204"/>
      <c r="R130" s="32"/>
    </row>
    <row r="131" spans="2:18" s="1" customFormat="1" ht="10.35" customHeight="1">
      <c r="B131" s="30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2"/>
    </row>
    <row r="132" spans="2:27" s="8" customFormat="1" ht="29.25" customHeight="1">
      <c r="B132" s="143"/>
      <c r="C132" s="144" t="s">
        <v>157</v>
      </c>
      <c r="D132" s="145" t="s">
        <v>158</v>
      </c>
      <c r="E132" s="145" t="s">
        <v>60</v>
      </c>
      <c r="F132" s="241" t="s">
        <v>159</v>
      </c>
      <c r="G132" s="242"/>
      <c r="H132" s="242"/>
      <c r="I132" s="242"/>
      <c r="J132" s="145" t="s">
        <v>160</v>
      </c>
      <c r="K132" s="145" t="s">
        <v>161</v>
      </c>
      <c r="L132" s="243" t="s">
        <v>162</v>
      </c>
      <c r="M132" s="242"/>
      <c r="N132" s="241" t="s">
        <v>136</v>
      </c>
      <c r="O132" s="242"/>
      <c r="P132" s="242"/>
      <c r="Q132" s="244"/>
      <c r="R132" s="146"/>
      <c r="T132" s="76" t="s">
        <v>163</v>
      </c>
      <c r="U132" s="77" t="s">
        <v>42</v>
      </c>
      <c r="V132" s="77" t="s">
        <v>164</v>
      </c>
      <c r="W132" s="77" t="s">
        <v>165</v>
      </c>
      <c r="X132" s="77" t="s">
        <v>166</v>
      </c>
      <c r="Y132" s="77" t="s">
        <v>167</v>
      </c>
      <c r="Z132" s="77" t="s">
        <v>168</v>
      </c>
      <c r="AA132" s="78" t="s">
        <v>169</v>
      </c>
    </row>
    <row r="133" spans="2:63" s="1" customFormat="1" ht="29.25" customHeight="1">
      <c r="B133" s="30"/>
      <c r="C133" s="80" t="s">
        <v>133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256">
        <f>BK133</f>
        <v>0</v>
      </c>
      <c r="O133" s="257"/>
      <c r="P133" s="257"/>
      <c r="Q133" s="257"/>
      <c r="R133" s="32"/>
      <c r="T133" s="79"/>
      <c r="U133" s="46"/>
      <c r="V133" s="46"/>
      <c r="W133" s="147">
        <f>W134+W165+W201</f>
        <v>0</v>
      </c>
      <c r="X133" s="46"/>
      <c r="Y133" s="147">
        <f>Y134+Y165+Y201</f>
        <v>19.25508682</v>
      </c>
      <c r="Z133" s="46"/>
      <c r="AA133" s="148">
        <f>AA134+AA165+AA201</f>
        <v>12.870000000000001</v>
      </c>
      <c r="AT133" s="13" t="s">
        <v>77</v>
      </c>
      <c r="AU133" s="13" t="s">
        <v>138</v>
      </c>
      <c r="BK133" s="149">
        <f>BK134+BK165+BK201</f>
        <v>0</v>
      </c>
    </row>
    <row r="134" spans="2:63" s="9" customFormat="1" ht="37.35" customHeight="1">
      <c r="B134" s="150"/>
      <c r="C134" s="151"/>
      <c r="D134" s="152" t="s">
        <v>139</v>
      </c>
      <c r="E134" s="152"/>
      <c r="F134" s="152"/>
      <c r="G134" s="152"/>
      <c r="H134" s="152"/>
      <c r="I134" s="152"/>
      <c r="J134" s="152"/>
      <c r="K134" s="152"/>
      <c r="L134" s="152"/>
      <c r="M134" s="152"/>
      <c r="N134" s="239">
        <f>BK134</f>
        <v>0</v>
      </c>
      <c r="O134" s="236"/>
      <c r="P134" s="236"/>
      <c r="Q134" s="236"/>
      <c r="R134" s="153"/>
      <c r="T134" s="154"/>
      <c r="U134" s="151"/>
      <c r="V134" s="151"/>
      <c r="W134" s="155">
        <f>W135+W138+W142+W146+W149+W154+W163</f>
        <v>0</v>
      </c>
      <c r="X134" s="151"/>
      <c r="Y134" s="155">
        <f>Y135+Y138+Y142+Y146+Y149+Y154+Y163</f>
        <v>18.558951479999998</v>
      </c>
      <c r="Z134" s="151"/>
      <c r="AA134" s="156">
        <f>AA135+AA138+AA142+AA146+AA149+AA154+AA163</f>
        <v>12.870000000000001</v>
      </c>
      <c r="AR134" s="157" t="s">
        <v>23</v>
      </c>
      <c r="AT134" s="158" t="s">
        <v>77</v>
      </c>
      <c r="AU134" s="158" t="s">
        <v>78</v>
      </c>
      <c r="AY134" s="157" t="s">
        <v>170</v>
      </c>
      <c r="BK134" s="159">
        <f>BK135+BK138+BK142+BK146+BK149+BK154+BK163</f>
        <v>0</v>
      </c>
    </row>
    <row r="135" spans="2:63" s="9" customFormat="1" ht="19.9" customHeight="1">
      <c r="B135" s="150"/>
      <c r="C135" s="151"/>
      <c r="D135" s="160" t="s">
        <v>441</v>
      </c>
      <c r="E135" s="160"/>
      <c r="F135" s="160"/>
      <c r="G135" s="160"/>
      <c r="H135" s="160"/>
      <c r="I135" s="160"/>
      <c r="J135" s="160"/>
      <c r="K135" s="160"/>
      <c r="L135" s="160"/>
      <c r="M135" s="160"/>
      <c r="N135" s="249">
        <f>BK135</f>
        <v>0</v>
      </c>
      <c r="O135" s="250"/>
      <c r="P135" s="250"/>
      <c r="Q135" s="250"/>
      <c r="R135" s="153"/>
      <c r="T135" s="154"/>
      <c r="U135" s="151"/>
      <c r="V135" s="151"/>
      <c r="W135" s="155">
        <f>SUM(W136:W137)</f>
        <v>0</v>
      </c>
      <c r="X135" s="151"/>
      <c r="Y135" s="155">
        <f>SUM(Y136:Y137)</f>
        <v>0</v>
      </c>
      <c r="Z135" s="151"/>
      <c r="AA135" s="156">
        <f>SUM(AA136:AA137)</f>
        <v>0</v>
      </c>
      <c r="AR135" s="157" t="s">
        <v>23</v>
      </c>
      <c r="AT135" s="158" t="s">
        <v>77</v>
      </c>
      <c r="AU135" s="158" t="s">
        <v>23</v>
      </c>
      <c r="AY135" s="157" t="s">
        <v>170</v>
      </c>
      <c r="BK135" s="159">
        <f>SUM(BK136:BK137)</f>
        <v>0</v>
      </c>
    </row>
    <row r="136" spans="2:65" s="1" customFormat="1" ht="82.5" customHeight="1">
      <c r="B136" s="30"/>
      <c r="C136" s="161" t="s">
        <v>23</v>
      </c>
      <c r="D136" s="161" t="s">
        <v>171</v>
      </c>
      <c r="E136" s="162" t="s">
        <v>627</v>
      </c>
      <c r="F136" s="245" t="s">
        <v>628</v>
      </c>
      <c r="G136" s="246"/>
      <c r="H136" s="246"/>
      <c r="I136" s="246"/>
      <c r="J136" s="163" t="s">
        <v>198</v>
      </c>
      <c r="K136" s="164">
        <v>8.36</v>
      </c>
      <c r="L136" s="247">
        <v>0</v>
      </c>
      <c r="M136" s="246"/>
      <c r="N136" s="248">
        <f>ROUND(L136*K136,2)</f>
        <v>0</v>
      </c>
      <c r="O136" s="246"/>
      <c r="P136" s="246"/>
      <c r="Q136" s="246"/>
      <c r="R136" s="32"/>
      <c r="T136" s="165" t="s">
        <v>21</v>
      </c>
      <c r="U136" s="39" t="s">
        <v>43</v>
      </c>
      <c r="V136" s="31"/>
      <c r="W136" s="166">
        <f>V136*K136</f>
        <v>0</v>
      </c>
      <c r="X136" s="166">
        <v>0</v>
      </c>
      <c r="Y136" s="166">
        <f>X136*K136</f>
        <v>0</v>
      </c>
      <c r="Z136" s="166">
        <v>0</v>
      </c>
      <c r="AA136" s="167">
        <f>Z136*K136</f>
        <v>0</v>
      </c>
      <c r="AR136" s="13" t="s">
        <v>175</v>
      </c>
      <c r="AT136" s="13" t="s">
        <v>171</v>
      </c>
      <c r="AU136" s="13" t="s">
        <v>129</v>
      </c>
      <c r="AY136" s="13" t="s">
        <v>170</v>
      </c>
      <c r="BE136" s="105">
        <f>IF(U136="základní",N136,0)</f>
        <v>0</v>
      </c>
      <c r="BF136" s="105">
        <f>IF(U136="snížená",N136,0)</f>
        <v>0</v>
      </c>
      <c r="BG136" s="105">
        <f>IF(U136="zákl. přenesená",N136,0)</f>
        <v>0</v>
      </c>
      <c r="BH136" s="105">
        <f>IF(U136="sníž. přenesená",N136,0)</f>
        <v>0</v>
      </c>
      <c r="BI136" s="105">
        <f>IF(U136="nulová",N136,0)</f>
        <v>0</v>
      </c>
      <c r="BJ136" s="13" t="s">
        <v>23</v>
      </c>
      <c r="BK136" s="105">
        <f>ROUND(L136*K136,2)</f>
        <v>0</v>
      </c>
      <c r="BL136" s="13" t="s">
        <v>175</v>
      </c>
      <c r="BM136" s="13" t="s">
        <v>629</v>
      </c>
    </row>
    <row r="137" spans="2:65" s="1" customFormat="1" ht="31.5" customHeight="1">
      <c r="B137" s="30"/>
      <c r="C137" s="161" t="s">
        <v>129</v>
      </c>
      <c r="D137" s="161" t="s">
        <v>171</v>
      </c>
      <c r="E137" s="162" t="s">
        <v>351</v>
      </c>
      <c r="F137" s="245" t="s">
        <v>352</v>
      </c>
      <c r="G137" s="246"/>
      <c r="H137" s="246"/>
      <c r="I137" s="246"/>
      <c r="J137" s="163" t="s">
        <v>198</v>
      </c>
      <c r="K137" s="164">
        <v>8.36</v>
      </c>
      <c r="L137" s="247">
        <v>0</v>
      </c>
      <c r="M137" s="246"/>
      <c r="N137" s="248">
        <f>ROUND(L137*K137,2)</f>
        <v>0</v>
      </c>
      <c r="O137" s="246"/>
      <c r="P137" s="246"/>
      <c r="Q137" s="246"/>
      <c r="R137" s="32"/>
      <c r="T137" s="165" t="s">
        <v>21</v>
      </c>
      <c r="U137" s="39" t="s">
        <v>43</v>
      </c>
      <c r="V137" s="31"/>
      <c r="W137" s="166">
        <f>V137*K137</f>
        <v>0</v>
      </c>
      <c r="X137" s="166">
        <v>0</v>
      </c>
      <c r="Y137" s="166">
        <f>X137*K137</f>
        <v>0</v>
      </c>
      <c r="Z137" s="166">
        <v>0</v>
      </c>
      <c r="AA137" s="167">
        <f>Z137*K137</f>
        <v>0</v>
      </c>
      <c r="AR137" s="13" t="s">
        <v>175</v>
      </c>
      <c r="AT137" s="13" t="s">
        <v>171</v>
      </c>
      <c r="AU137" s="13" t="s">
        <v>129</v>
      </c>
      <c r="AY137" s="13" t="s">
        <v>170</v>
      </c>
      <c r="BE137" s="105">
        <f>IF(U137="základní",N137,0)</f>
        <v>0</v>
      </c>
      <c r="BF137" s="105">
        <f>IF(U137="snížená",N137,0)</f>
        <v>0</v>
      </c>
      <c r="BG137" s="105">
        <f>IF(U137="zákl. přenesená",N137,0)</f>
        <v>0</v>
      </c>
      <c r="BH137" s="105">
        <f>IF(U137="sníž. přenesená",N137,0)</f>
        <v>0</v>
      </c>
      <c r="BI137" s="105">
        <f>IF(U137="nulová",N137,0)</f>
        <v>0</v>
      </c>
      <c r="BJ137" s="13" t="s">
        <v>23</v>
      </c>
      <c r="BK137" s="105">
        <f>ROUND(L137*K137,2)</f>
        <v>0</v>
      </c>
      <c r="BL137" s="13" t="s">
        <v>175</v>
      </c>
      <c r="BM137" s="13" t="s">
        <v>630</v>
      </c>
    </row>
    <row r="138" spans="2:63" s="9" customFormat="1" ht="29.85" customHeight="1">
      <c r="B138" s="150"/>
      <c r="C138" s="151"/>
      <c r="D138" s="160" t="s">
        <v>322</v>
      </c>
      <c r="E138" s="160"/>
      <c r="F138" s="160"/>
      <c r="G138" s="160"/>
      <c r="H138" s="160"/>
      <c r="I138" s="160"/>
      <c r="J138" s="160"/>
      <c r="K138" s="160"/>
      <c r="L138" s="160"/>
      <c r="M138" s="160"/>
      <c r="N138" s="258">
        <f>BK138</f>
        <v>0</v>
      </c>
      <c r="O138" s="259"/>
      <c r="P138" s="259"/>
      <c r="Q138" s="259"/>
      <c r="R138" s="153"/>
      <c r="T138" s="154"/>
      <c r="U138" s="151"/>
      <c r="V138" s="151"/>
      <c r="W138" s="155">
        <f>SUM(W139:W141)</f>
        <v>0</v>
      </c>
      <c r="X138" s="151"/>
      <c r="Y138" s="155">
        <f>SUM(Y139:Y141)</f>
        <v>6.02650272</v>
      </c>
      <c r="Z138" s="151"/>
      <c r="AA138" s="156">
        <f>SUM(AA139:AA141)</f>
        <v>0</v>
      </c>
      <c r="AR138" s="157" t="s">
        <v>23</v>
      </c>
      <c r="AT138" s="158" t="s">
        <v>77</v>
      </c>
      <c r="AU138" s="158" t="s">
        <v>23</v>
      </c>
      <c r="AY138" s="157" t="s">
        <v>170</v>
      </c>
      <c r="BK138" s="159">
        <f>SUM(BK139:BK141)</f>
        <v>0</v>
      </c>
    </row>
    <row r="139" spans="2:65" s="1" customFormat="1" ht="44.25" customHeight="1">
      <c r="B139" s="30"/>
      <c r="C139" s="161" t="s">
        <v>180</v>
      </c>
      <c r="D139" s="161" t="s">
        <v>171</v>
      </c>
      <c r="E139" s="162" t="s">
        <v>631</v>
      </c>
      <c r="F139" s="245" t="s">
        <v>632</v>
      </c>
      <c r="G139" s="246"/>
      <c r="H139" s="246"/>
      <c r="I139" s="246"/>
      <c r="J139" s="163" t="s">
        <v>174</v>
      </c>
      <c r="K139" s="164">
        <v>37.068</v>
      </c>
      <c r="L139" s="247">
        <v>0</v>
      </c>
      <c r="M139" s="246"/>
      <c r="N139" s="248">
        <f>ROUND(L139*K139,2)</f>
        <v>0</v>
      </c>
      <c r="O139" s="246"/>
      <c r="P139" s="246"/>
      <c r="Q139" s="246"/>
      <c r="R139" s="32"/>
      <c r="T139" s="165" t="s">
        <v>21</v>
      </c>
      <c r="U139" s="39" t="s">
        <v>43</v>
      </c>
      <c r="V139" s="31"/>
      <c r="W139" s="166">
        <f>V139*K139</f>
        <v>0</v>
      </c>
      <c r="X139" s="166">
        <v>0.15254</v>
      </c>
      <c r="Y139" s="166">
        <f>X139*K139</f>
        <v>5.65435272</v>
      </c>
      <c r="Z139" s="166">
        <v>0</v>
      </c>
      <c r="AA139" s="167">
        <f>Z139*K139</f>
        <v>0</v>
      </c>
      <c r="AR139" s="13" t="s">
        <v>175</v>
      </c>
      <c r="AT139" s="13" t="s">
        <v>171</v>
      </c>
      <c r="AU139" s="13" t="s">
        <v>129</v>
      </c>
      <c r="AY139" s="13" t="s">
        <v>170</v>
      </c>
      <c r="BE139" s="105">
        <f>IF(U139="základní",N139,0)</f>
        <v>0</v>
      </c>
      <c r="BF139" s="105">
        <f>IF(U139="snížená",N139,0)</f>
        <v>0</v>
      </c>
      <c r="BG139" s="105">
        <f>IF(U139="zákl. přenesená",N139,0)</f>
        <v>0</v>
      </c>
      <c r="BH139" s="105">
        <f>IF(U139="sníž. přenesená",N139,0)</f>
        <v>0</v>
      </c>
      <c r="BI139" s="105">
        <f>IF(U139="nulová",N139,0)</f>
        <v>0</v>
      </c>
      <c r="BJ139" s="13" t="s">
        <v>23</v>
      </c>
      <c r="BK139" s="105">
        <f>ROUND(L139*K139,2)</f>
        <v>0</v>
      </c>
      <c r="BL139" s="13" t="s">
        <v>175</v>
      </c>
      <c r="BM139" s="13" t="s">
        <v>633</v>
      </c>
    </row>
    <row r="140" spans="2:65" s="1" customFormat="1" ht="22.5" customHeight="1">
      <c r="B140" s="30"/>
      <c r="C140" s="161" t="s">
        <v>175</v>
      </c>
      <c r="D140" s="161" t="s">
        <v>171</v>
      </c>
      <c r="E140" s="162" t="s">
        <v>634</v>
      </c>
      <c r="F140" s="245" t="s">
        <v>635</v>
      </c>
      <c r="G140" s="246"/>
      <c r="H140" s="246"/>
      <c r="I140" s="246"/>
      <c r="J140" s="163" t="s">
        <v>636</v>
      </c>
      <c r="K140" s="164">
        <v>8</v>
      </c>
      <c r="L140" s="247">
        <v>0</v>
      </c>
      <c r="M140" s="246"/>
      <c r="N140" s="248">
        <f>ROUND(L140*K140,2)</f>
        <v>0</v>
      </c>
      <c r="O140" s="246"/>
      <c r="P140" s="246"/>
      <c r="Q140" s="246"/>
      <c r="R140" s="32"/>
      <c r="T140" s="165" t="s">
        <v>21</v>
      </c>
      <c r="U140" s="39" t="s">
        <v>43</v>
      </c>
      <c r="V140" s="31"/>
      <c r="W140" s="166">
        <f>V140*K140</f>
        <v>0</v>
      </c>
      <c r="X140" s="166">
        <v>0.04645</v>
      </c>
      <c r="Y140" s="166">
        <f>X140*K140</f>
        <v>0.3716</v>
      </c>
      <c r="Z140" s="166">
        <v>0</v>
      </c>
      <c r="AA140" s="167">
        <f>Z140*K140</f>
        <v>0</v>
      </c>
      <c r="AR140" s="13" t="s">
        <v>175</v>
      </c>
      <c r="AT140" s="13" t="s">
        <v>171</v>
      </c>
      <c r="AU140" s="13" t="s">
        <v>129</v>
      </c>
      <c r="AY140" s="13" t="s">
        <v>170</v>
      </c>
      <c r="BE140" s="105">
        <f>IF(U140="základní",N140,0)</f>
        <v>0</v>
      </c>
      <c r="BF140" s="105">
        <f>IF(U140="snížená",N140,0)</f>
        <v>0</v>
      </c>
      <c r="BG140" s="105">
        <f>IF(U140="zákl. přenesená",N140,0)</f>
        <v>0</v>
      </c>
      <c r="BH140" s="105">
        <f>IF(U140="sníž. přenesená",N140,0)</f>
        <v>0</v>
      </c>
      <c r="BI140" s="105">
        <f>IF(U140="nulová",N140,0)</f>
        <v>0</v>
      </c>
      <c r="BJ140" s="13" t="s">
        <v>23</v>
      </c>
      <c r="BK140" s="105">
        <f>ROUND(L140*K140,2)</f>
        <v>0</v>
      </c>
      <c r="BL140" s="13" t="s">
        <v>175</v>
      </c>
      <c r="BM140" s="13" t="s">
        <v>637</v>
      </c>
    </row>
    <row r="141" spans="2:65" s="1" customFormat="1" ht="31.5" customHeight="1">
      <c r="B141" s="30"/>
      <c r="C141" s="161" t="s">
        <v>187</v>
      </c>
      <c r="D141" s="161" t="s">
        <v>171</v>
      </c>
      <c r="E141" s="162" t="s">
        <v>638</v>
      </c>
      <c r="F141" s="245" t="s">
        <v>639</v>
      </c>
      <c r="G141" s="246"/>
      <c r="H141" s="246"/>
      <c r="I141" s="246"/>
      <c r="J141" s="163" t="s">
        <v>243</v>
      </c>
      <c r="K141" s="164">
        <v>5</v>
      </c>
      <c r="L141" s="247">
        <v>0</v>
      </c>
      <c r="M141" s="246"/>
      <c r="N141" s="248">
        <f>ROUND(L141*K141,2)</f>
        <v>0</v>
      </c>
      <c r="O141" s="246"/>
      <c r="P141" s="246"/>
      <c r="Q141" s="246"/>
      <c r="R141" s="32"/>
      <c r="T141" s="165" t="s">
        <v>21</v>
      </c>
      <c r="U141" s="39" t="s">
        <v>43</v>
      </c>
      <c r="V141" s="31"/>
      <c r="W141" s="166">
        <f>V141*K141</f>
        <v>0</v>
      </c>
      <c r="X141" s="166">
        <v>0.00011</v>
      </c>
      <c r="Y141" s="166">
        <f>X141*K141</f>
        <v>0.00055</v>
      </c>
      <c r="Z141" s="166">
        <v>0</v>
      </c>
      <c r="AA141" s="167">
        <f>Z141*K141</f>
        <v>0</v>
      </c>
      <c r="AR141" s="13" t="s">
        <v>175</v>
      </c>
      <c r="AT141" s="13" t="s">
        <v>171</v>
      </c>
      <c r="AU141" s="13" t="s">
        <v>129</v>
      </c>
      <c r="AY141" s="13" t="s">
        <v>170</v>
      </c>
      <c r="BE141" s="105">
        <f>IF(U141="základní",N141,0)</f>
        <v>0</v>
      </c>
      <c r="BF141" s="105">
        <f>IF(U141="snížená",N141,0)</f>
        <v>0</v>
      </c>
      <c r="BG141" s="105">
        <f>IF(U141="zákl. přenesená",N141,0)</f>
        <v>0</v>
      </c>
      <c r="BH141" s="105">
        <f>IF(U141="sníž. přenesená",N141,0)</f>
        <v>0</v>
      </c>
      <c r="BI141" s="105">
        <f>IF(U141="nulová",N141,0)</f>
        <v>0</v>
      </c>
      <c r="BJ141" s="13" t="s">
        <v>23</v>
      </c>
      <c r="BK141" s="105">
        <f>ROUND(L141*K141,2)</f>
        <v>0</v>
      </c>
      <c r="BL141" s="13" t="s">
        <v>175</v>
      </c>
      <c r="BM141" s="13" t="s">
        <v>640</v>
      </c>
    </row>
    <row r="142" spans="2:63" s="9" customFormat="1" ht="29.85" customHeight="1">
      <c r="B142" s="150"/>
      <c r="C142" s="151"/>
      <c r="D142" s="160" t="s">
        <v>286</v>
      </c>
      <c r="E142" s="160"/>
      <c r="F142" s="160"/>
      <c r="G142" s="160"/>
      <c r="H142" s="160"/>
      <c r="I142" s="160"/>
      <c r="J142" s="160"/>
      <c r="K142" s="160"/>
      <c r="L142" s="160"/>
      <c r="M142" s="160"/>
      <c r="N142" s="258">
        <f>BK142</f>
        <v>0</v>
      </c>
      <c r="O142" s="259"/>
      <c r="P142" s="259"/>
      <c r="Q142" s="259"/>
      <c r="R142" s="153"/>
      <c r="T142" s="154"/>
      <c r="U142" s="151"/>
      <c r="V142" s="151"/>
      <c r="W142" s="155">
        <f>SUM(W143:W145)</f>
        <v>0</v>
      </c>
      <c r="X142" s="151"/>
      <c r="Y142" s="155">
        <f>SUM(Y143:Y145)</f>
        <v>0.556056</v>
      </c>
      <c r="Z142" s="151"/>
      <c r="AA142" s="156">
        <f>SUM(AA143:AA145)</f>
        <v>0</v>
      </c>
      <c r="AR142" s="157" t="s">
        <v>23</v>
      </c>
      <c r="AT142" s="158" t="s">
        <v>77</v>
      </c>
      <c r="AU142" s="158" t="s">
        <v>23</v>
      </c>
      <c r="AY142" s="157" t="s">
        <v>170</v>
      </c>
      <c r="BK142" s="159">
        <f>SUM(BK143:BK145)</f>
        <v>0</v>
      </c>
    </row>
    <row r="143" spans="2:65" s="1" customFormat="1" ht="31.5" customHeight="1">
      <c r="B143" s="30"/>
      <c r="C143" s="161" t="s">
        <v>191</v>
      </c>
      <c r="D143" s="161" t="s">
        <v>171</v>
      </c>
      <c r="E143" s="162" t="s">
        <v>288</v>
      </c>
      <c r="F143" s="245" t="s">
        <v>289</v>
      </c>
      <c r="G143" s="246"/>
      <c r="H143" s="246"/>
      <c r="I143" s="246"/>
      <c r="J143" s="163" t="s">
        <v>174</v>
      </c>
      <c r="K143" s="164">
        <v>0.9</v>
      </c>
      <c r="L143" s="247">
        <v>0</v>
      </c>
      <c r="M143" s="246"/>
      <c r="N143" s="248">
        <f>ROUND(L143*K143,2)</f>
        <v>0</v>
      </c>
      <c r="O143" s="246"/>
      <c r="P143" s="246"/>
      <c r="Q143" s="246"/>
      <c r="R143" s="32"/>
      <c r="T143" s="165" t="s">
        <v>21</v>
      </c>
      <c r="U143" s="39" t="s">
        <v>43</v>
      </c>
      <c r="V143" s="31"/>
      <c r="W143" s="166">
        <f>V143*K143</f>
        <v>0</v>
      </c>
      <c r="X143" s="166">
        <v>0.20266</v>
      </c>
      <c r="Y143" s="166">
        <f>X143*K143</f>
        <v>0.182394</v>
      </c>
      <c r="Z143" s="166">
        <v>0</v>
      </c>
      <c r="AA143" s="167">
        <f>Z143*K143</f>
        <v>0</v>
      </c>
      <c r="AR143" s="13" t="s">
        <v>175</v>
      </c>
      <c r="AT143" s="13" t="s">
        <v>171</v>
      </c>
      <c r="AU143" s="13" t="s">
        <v>129</v>
      </c>
      <c r="AY143" s="13" t="s">
        <v>170</v>
      </c>
      <c r="BE143" s="105">
        <f>IF(U143="základní",N143,0)</f>
        <v>0</v>
      </c>
      <c r="BF143" s="105">
        <f>IF(U143="snížená",N143,0)</f>
        <v>0</v>
      </c>
      <c r="BG143" s="105">
        <f>IF(U143="zákl. přenesená",N143,0)</f>
        <v>0</v>
      </c>
      <c r="BH143" s="105">
        <f>IF(U143="sníž. přenesená",N143,0)</f>
        <v>0</v>
      </c>
      <c r="BI143" s="105">
        <f>IF(U143="nulová",N143,0)</f>
        <v>0</v>
      </c>
      <c r="BJ143" s="13" t="s">
        <v>23</v>
      </c>
      <c r="BK143" s="105">
        <f>ROUND(L143*K143,2)</f>
        <v>0</v>
      </c>
      <c r="BL143" s="13" t="s">
        <v>175</v>
      </c>
      <c r="BM143" s="13" t="s">
        <v>641</v>
      </c>
    </row>
    <row r="144" spans="2:65" s="1" customFormat="1" ht="31.5" customHeight="1">
      <c r="B144" s="30"/>
      <c r="C144" s="161" t="s">
        <v>195</v>
      </c>
      <c r="D144" s="161" t="s">
        <v>171</v>
      </c>
      <c r="E144" s="162" t="s">
        <v>291</v>
      </c>
      <c r="F144" s="245" t="s">
        <v>292</v>
      </c>
      <c r="G144" s="246"/>
      <c r="H144" s="246"/>
      <c r="I144" s="246"/>
      <c r="J144" s="163" t="s">
        <v>174</v>
      </c>
      <c r="K144" s="164">
        <v>0.9</v>
      </c>
      <c r="L144" s="247">
        <v>0</v>
      </c>
      <c r="M144" s="246"/>
      <c r="N144" s="248">
        <f>ROUND(L144*K144,2)</f>
        <v>0</v>
      </c>
      <c r="O144" s="246"/>
      <c r="P144" s="246"/>
      <c r="Q144" s="246"/>
      <c r="R144" s="32"/>
      <c r="T144" s="165" t="s">
        <v>21</v>
      </c>
      <c r="U144" s="39" t="s">
        <v>43</v>
      </c>
      <c r="V144" s="31"/>
      <c r="W144" s="166">
        <f>V144*K144</f>
        <v>0</v>
      </c>
      <c r="X144" s="166">
        <v>0.20266</v>
      </c>
      <c r="Y144" s="166">
        <f>X144*K144</f>
        <v>0.182394</v>
      </c>
      <c r="Z144" s="166">
        <v>0</v>
      </c>
      <c r="AA144" s="167">
        <f>Z144*K144</f>
        <v>0</v>
      </c>
      <c r="AR144" s="13" t="s">
        <v>175</v>
      </c>
      <c r="AT144" s="13" t="s">
        <v>171</v>
      </c>
      <c r="AU144" s="13" t="s">
        <v>129</v>
      </c>
      <c r="AY144" s="13" t="s">
        <v>170</v>
      </c>
      <c r="BE144" s="105">
        <f>IF(U144="základní",N144,0)</f>
        <v>0</v>
      </c>
      <c r="BF144" s="105">
        <f>IF(U144="snížená",N144,0)</f>
        <v>0</v>
      </c>
      <c r="BG144" s="105">
        <f>IF(U144="zákl. přenesená",N144,0)</f>
        <v>0</v>
      </c>
      <c r="BH144" s="105">
        <f>IF(U144="sníž. přenesená",N144,0)</f>
        <v>0</v>
      </c>
      <c r="BI144" s="105">
        <f>IF(U144="nulová",N144,0)</f>
        <v>0</v>
      </c>
      <c r="BJ144" s="13" t="s">
        <v>23</v>
      </c>
      <c r="BK144" s="105">
        <f>ROUND(L144*K144,2)</f>
        <v>0</v>
      </c>
      <c r="BL144" s="13" t="s">
        <v>175</v>
      </c>
      <c r="BM144" s="13" t="s">
        <v>642</v>
      </c>
    </row>
    <row r="145" spans="2:65" s="1" customFormat="1" ht="31.5" customHeight="1">
      <c r="B145" s="30"/>
      <c r="C145" s="161" t="s">
        <v>200</v>
      </c>
      <c r="D145" s="161" t="s">
        <v>171</v>
      </c>
      <c r="E145" s="162" t="s">
        <v>294</v>
      </c>
      <c r="F145" s="245" t="s">
        <v>448</v>
      </c>
      <c r="G145" s="246"/>
      <c r="H145" s="246"/>
      <c r="I145" s="246"/>
      <c r="J145" s="163" t="s">
        <v>174</v>
      </c>
      <c r="K145" s="164">
        <v>0.9</v>
      </c>
      <c r="L145" s="247">
        <v>0</v>
      </c>
      <c r="M145" s="246"/>
      <c r="N145" s="248">
        <f>ROUND(L145*K145,2)</f>
        <v>0</v>
      </c>
      <c r="O145" s="246"/>
      <c r="P145" s="246"/>
      <c r="Q145" s="246"/>
      <c r="R145" s="32"/>
      <c r="T145" s="165" t="s">
        <v>21</v>
      </c>
      <c r="U145" s="39" t="s">
        <v>43</v>
      </c>
      <c r="V145" s="31"/>
      <c r="W145" s="166">
        <f>V145*K145</f>
        <v>0</v>
      </c>
      <c r="X145" s="166">
        <v>0.21252</v>
      </c>
      <c r="Y145" s="166">
        <f>X145*K145</f>
        <v>0.191268</v>
      </c>
      <c r="Z145" s="166">
        <v>0</v>
      </c>
      <c r="AA145" s="167">
        <f>Z145*K145</f>
        <v>0</v>
      </c>
      <c r="AR145" s="13" t="s">
        <v>175</v>
      </c>
      <c r="AT145" s="13" t="s">
        <v>171</v>
      </c>
      <c r="AU145" s="13" t="s">
        <v>129</v>
      </c>
      <c r="AY145" s="13" t="s">
        <v>170</v>
      </c>
      <c r="BE145" s="105">
        <f>IF(U145="základní",N145,0)</f>
        <v>0</v>
      </c>
      <c r="BF145" s="105">
        <f>IF(U145="snížená",N145,0)</f>
        <v>0</v>
      </c>
      <c r="BG145" s="105">
        <f>IF(U145="zákl. přenesená",N145,0)</f>
        <v>0</v>
      </c>
      <c r="BH145" s="105">
        <f>IF(U145="sníž. přenesená",N145,0)</f>
        <v>0</v>
      </c>
      <c r="BI145" s="105">
        <f>IF(U145="nulová",N145,0)</f>
        <v>0</v>
      </c>
      <c r="BJ145" s="13" t="s">
        <v>23</v>
      </c>
      <c r="BK145" s="105">
        <f>ROUND(L145*K145,2)</f>
        <v>0</v>
      </c>
      <c r="BL145" s="13" t="s">
        <v>175</v>
      </c>
      <c r="BM145" s="13" t="s">
        <v>643</v>
      </c>
    </row>
    <row r="146" spans="2:63" s="9" customFormat="1" ht="29.85" customHeight="1">
      <c r="B146" s="150"/>
      <c r="C146" s="151"/>
      <c r="D146" s="160" t="s">
        <v>140</v>
      </c>
      <c r="E146" s="160"/>
      <c r="F146" s="160"/>
      <c r="G146" s="160"/>
      <c r="H146" s="160"/>
      <c r="I146" s="160"/>
      <c r="J146" s="160"/>
      <c r="K146" s="160"/>
      <c r="L146" s="160"/>
      <c r="M146" s="160"/>
      <c r="N146" s="258">
        <f>BK146</f>
        <v>0</v>
      </c>
      <c r="O146" s="259"/>
      <c r="P146" s="259"/>
      <c r="Q146" s="259"/>
      <c r="R146" s="153"/>
      <c r="T146" s="154"/>
      <c r="U146" s="151"/>
      <c r="V146" s="151"/>
      <c r="W146" s="155">
        <f>SUM(W147:W148)</f>
        <v>0</v>
      </c>
      <c r="X146" s="151"/>
      <c r="Y146" s="155">
        <f>SUM(Y147:Y148)</f>
        <v>0.208125</v>
      </c>
      <c r="Z146" s="151"/>
      <c r="AA146" s="156">
        <f>SUM(AA147:AA148)</f>
        <v>0</v>
      </c>
      <c r="AR146" s="157" t="s">
        <v>23</v>
      </c>
      <c r="AT146" s="158" t="s">
        <v>77</v>
      </c>
      <c r="AU146" s="158" t="s">
        <v>23</v>
      </c>
      <c r="AY146" s="157" t="s">
        <v>170</v>
      </c>
      <c r="BK146" s="159">
        <f>SUM(BK147:BK148)</f>
        <v>0</v>
      </c>
    </row>
    <row r="147" spans="2:65" s="1" customFormat="1" ht="31.5" customHeight="1">
      <c r="B147" s="30"/>
      <c r="C147" s="161" t="s">
        <v>205</v>
      </c>
      <c r="D147" s="161" t="s">
        <v>171</v>
      </c>
      <c r="E147" s="162" t="s">
        <v>297</v>
      </c>
      <c r="F147" s="245" t="s">
        <v>298</v>
      </c>
      <c r="G147" s="246"/>
      <c r="H147" s="246"/>
      <c r="I147" s="246"/>
      <c r="J147" s="163" t="s">
        <v>174</v>
      </c>
      <c r="K147" s="164">
        <v>0.9</v>
      </c>
      <c r="L147" s="247">
        <v>0</v>
      </c>
      <c r="M147" s="246"/>
      <c r="N147" s="248">
        <f>ROUND(L147*K147,2)</f>
        <v>0</v>
      </c>
      <c r="O147" s="246"/>
      <c r="P147" s="246"/>
      <c r="Q147" s="246"/>
      <c r="R147" s="32"/>
      <c r="T147" s="165" t="s">
        <v>21</v>
      </c>
      <c r="U147" s="39" t="s">
        <v>43</v>
      </c>
      <c r="V147" s="31"/>
      <c r="W147" s="166">
        <f>V147*K147</f>
        <v>0</v>
      </c>
      <c r="X147" s="166">
        <v>0.08425</v>
      </c>
      <c r="Y147" s="166">
        <f>X147*K147</f>
        <v>0.075825</v>
      </c>
      <c r="Z147" s="166">
        <v>0</v>
      </c>
      <c r="AA147" s="167">
        <f>Z147*K147</f>
        <v>0</v>
      </c>
      <c r="AR147" s="13" t="s">
        <v>175</v>
      </c>
      <c r="AT147" s="13" t="s">
        <v>171</v>
      </c>
      <c r="AU147" s="13" t="s">
        <v>129</v>
      </c>
      <c r="AY147" s="13" t="s">
        <v>170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3" t="s">
        <v>23</v>
      </c>
      <c r="BK147" s="105">
        <f>ROUND(L147*K147,2)</f>
        <v>0</v>
      </c>
      <c r="BL147" s="13" t="s">
        <v>175</v>
      </c>
      <c r="BM147" s="13" t="s">
        <v>644</v>
      </c>
    </row>
    <row r="148" spans="2:65" s="1" customFormat="1" ht="22.5" customHeight="1">
      <c r="B148" s="30"/>
      <c r="C148" s="168" t="s">
        <v>28</v>
      </c>
      <c r="D148" s="168" t="s">
        <v>246</v>
      </c>
      <c r="E148" s="169" t="s">
        <v>300</v>
      </c>
      <c r="F148" s="262" t="s">
        <v>301</v>
      </c>
      <c r="G148" s="263"/>
      <c r="H148" s="263"/>
      <c r="I148" s="263"/>
      <c r="J148" s="170" t="s">
        <v>174</v>
      </c>
      <c r="K148" s="171">
        <v>0.945</v>
      </c>
      <c r="L148" s="264">
        <v>0</v>
      </c>
      <c r="M148" s="263"/>
      <c r="N148" s="265">
        <f>ROUND(L148*K148,2)</f>
        <v>0</v>
      </c>
      <c r="O148" s="246"/>
      <c r="P148" s="246"/>
      <c r="Q148" s="246"/>
      <c r="R148" s="32"/>
      <c r="T148" s="165" t="s">
        <v>21</v>
      </c>
      <c r="U148" s="39" t="s">
        <v>43</v>
      </c>
      <c r="V148" s="31"/>
      <c r="W148" s="166">
        <f>V148*K148</f>
        <v>0</v>
      </c>
      <c r="X148" s="166">
        <v>0.14</v>
      </c>
      <c r="Y148" s="166">
        <f>X148*K148</f>
        <v>0.1323</v>
      </c>
      <c r="Z148" s="166">
        <v>0</v>
      </c>
      <c r="AA148" s="167">
        <f>Z148*K148</f>
        <v>0</v>
      </c>
      <c r="AR148" s="13" t="s">
        <v>200</v>
      </c>
      <c r="AT148" s="13" t="s">
        <v>246</v>
      </c>
      <c r="AU148" s="13" t="s">
        <v>129</v>
      </c>
      <c r="AY148" s="13" t="s">
        <v>170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13" t="s">
        <v>23</v>
      </c>
      <c r="BK148" s="105">
        <f>ROUND(L148*K148,2)</f>
        <v>0</v>
      </c>
      <c r="BL148" s="13" t="s">
        <v>175</v>
      </c>
      <c r="BM148" s="13" t="s">
        <v>645</v>
      </c>
    </row>
    <row r="149" spans="2:63" s="9" customFormat="1" ht="29.85" customHeight="1">
      <c r="B149" s="150"/>
      <c r="C149" s="151"/>
      <c r="D149" s="160" t="s">
        <v>141</v>
      </c>
      <c r="E149" s="160"/>
      <c r="F149" s="160"/>
      <c r="G149" s="160"/>
      <c r="H149" s="160"/>
      <c r="I149" s="160"/>
      <c r="J149" s="160"/>
      <c r="K149" s="160"/>
      <c r="L149" s="160"/>
      <c r="M149" s="160"/>
      <c r="N149" s="258">
        <f>BK149</f>
        <v>0</v>
      </c>
      <c r="O149" s="259"/>
      <c r="P149" s="259"/>
      <c r="Q149" s="259"/>
      <c r="R149" s="153"/>
      <c r="T149" s="154"/>
      <c r="U149" s="151"/>
      <c r="V149" s="151"/>
      <c r="W149" s="155">
        <f>SUM(W150:W153)</f>
        <v>0</v>
      </c>
      <c r="X149" s="151"/>
      <c r="Y149" s="155">
        <f>SUM(Y150:Y153)</f>
        <v>11.276395759999998</v>
      </c>
      <c r="Z149" s="151"/>
      <c r="AA149" s="156">
        <f>SUM(AA150:AA153)</f>
        <v>0</v>
      </c>
      <c r="AR149" s="157" t="s">
        <v>23</v>
      </c>
      <c r="AT149" s="158" t="s">
        <v>77</v>
      </c>
      <c r="AU149" s="158" t="s">
        <v>23</v>
      </c>
      <c r="AY149" s="157" t="s">
        <v>170</v>
      </c>
      <c r="BK149" s="159">
        <f>SUM(BK150:BK153)</f>
        <v>0</v>
      </c>
    </row>
    <row r="150" spans="2:65" s="1" customFormat="1" ht="31.5" customHeight="1">
      <c r="B150" s="30"/>
      <c r="C150" s="161" t="s">
        <v>213</v>
      </c>
      <c r="D150" s="161" t="s">
        <v>171</v>
      </c>
      <c r="E150" s="162" t="s">
        <v>646</v>
      </c>
      <c r="F150" s="245" t="s">
        <v>647</v>
      </c>
      <c r="G150" s="246"/>
      <c r="H150" s="246"/>
      <c r="I150" s="246"/>
      <c r="J150" s="163" t="s">
        <v>198</v>
      </c>
      <c r="K150" s="164">
        <v>4.785</v>
      </c>
      <c r="L150" s="247">
        <v>0</v>
      </c>
      <c r="M150" s="246"/>
      <c r="N150" s="248">
        <f>ROUND(L150*K150,2)</f>
        <v>0</v>
      </c>
      <c r="O150" s="246"/>
      <c r="P150" s="246"/>
      <c r="Q150" s="246"/>
      <c r="R150" s="32"/>
      <c r="T150" s="165" t="s">
        <v>21</v>
      </c>
      <c r="U150" s="39" t="s">
        <v>43</v>
      </c>
      <c r="V150" s="31"/>
      <c r="W150" s="166">
        <f>V150*K150</f>
        <v>0</v>
      </c>
      <c r="X150" s="166">
        <v>2.25634</v>
      </c>
      <c r="Y150" s="166">
        <f>X150*K150</f>
        <v>10.7965869</v>
      </c>
      <c r="Z150" s="166">
        <v>0</v>
      </c>
      <c r="AA150" s="167">
        <f>Z150*K150</f>
        <v>0</v>
      </c>
      <c r="AR150" s="13" t="s">
        <v>175</v>
      </c>
      <c r="AT150" s="13" t="s">
        <v>171</v>
      </c>
      <c r="AU150" s="13" t="s">
        <v>129</v>
      </c>
      <c r="AY150" s="13" t="s">
        <v>170</v>
      </c>
      <c r="BE150" s="105">
        <f>IF(U150="základní",N150,0)</f>
        <v>0</v>
      </c>
      <c r="BF150" s="105">
        <f>IF(U150="snížená",N150,0)</f>
        <v>0</v>
      </c>
      <c r="BG150" s="105">
        <f>IF(U150="zákl. přenesená",N150,0)</f>
        <v>0</v>
      </c>
      <c r="BH150" s="105">
        <f>IF(U150="sníž. přenesená",N150,0)</f>
        <v>0</v>
      </c>
      <c r="BI150" s="105">
        <f>IF(U150="nulová",N150,0)</f>
        <v>0</v>
      </c>
      <c r="BJ150" s="13" t="s">
        <v>23</v>
      </c>
      <c r="BK150" s="105">
        <f>ROUND(L150*K150,2)</f>
        <v>0</v>
      </c>
      <c r="BL150" s="13" t="s">
        <v>175</v>
      </c>
      <c r="BM150" s="13" t="s">
        <v>648</v>
      </c>
    </row>
    <row r="151" spans="2:65" s="1" customFormat="1" ht="22.5" customHeight="1">
      <c r="B151" s="30"/>
      <c r="C151" s="161" t="s">
        <v>217</v>
      </c>
      <c r="D151" s="161" t="s">
        <v>171</v>
      </c>
      <c r="E151" s="162" t="s">
        <v>201</v>
      </c>
      <c r="F151" s="245" t="s">
        <v>202</v>
      </c>
      <c r="G151" s="246"/>
      <c r="H151" s="246"/>
      <c r="I151" s="246"/>
      <c r="J151" s="163" t="s">
        <v>203</v>
      </c>
      <c r="K151" s="164">
        <v>0.431</v>
      </c>
      <c r="L151" s="247">
        <v>0</v>
      </c>
      <c r="M151" s="246"/>
      <c r="N151" s="248">
        <f>ROUND(L151*K151,2)</f>
        <v>0</v>
      </c>
      <c r="O151" s="246"/>
      <c r="P151" s="246"/>
      <c r="Q151" s="246"/>
      <c r="R151" s="32"/>
      <c r="T151" s="165" t="s">
        <v>21</v>
      </c>
      <c r="U151" s="39" t="s">
        <v>43</v>
      </c>
      <c r="V151" s="31"/>
      <c r="W151" s="166">
        <f>V151*K151</f>
        <v>0</v>
      </c>
      <c r="X151" s="166">
        <v>1.05306</v>
      </c>
      <c r="Y151" s="166">
        <f>X151*K151</f>
        <v>0.45386886000000004</v>
      </c>
      <c r="Z151" s="166">
        <v>0</v>
      </c>
      <c r="AA151" s="167">
        <f>Z151*K151</f>
        <v>0</v>
      </c>
      <c r="AR151" s="13" t="s">
        <v>175</v>
      </c>
      <c r="AT151" s="13" t="s">
        <v>171</v>
      </c>
      <c r="AU151" s="13" t="s">
        <v>129</v>
      </c>
      <c r="AY151" s="13" t="s">
        <v>170</v>
      </c>
      <c r="BE151" s="105">
        <f>IF(U151="základní",N151,0)</f>
        <v>0</v>
      </c>
      <c r="BF151" s="105">
        <f>IF(U151="snížená",N151,0)</f>
        <v>0</v>
      </c>
      <c r="BG151" s="105">
        <f>IF(U151="zákl. přenesená",N151,0)</f>
        <v>0</v>
      </c>
      <c r="BH151" s="105">
        <f>IF(U151="sníž. přenesená",N151,0)</f>
        <v>0</v>
      </c>
      <c r="BI151" s="105">
        <f>IF(U151="nulová",N151,0)</f>
        <v>0</v>
      </c>
      <c r="BJ151" s="13" t="s">
        <v>23</v>
      </c>
      <c r="BK151" s="105">
        <f>ROUND(L151*K151,2)</f>
        <v>0</v>
      </c>
      <c r="BL151" s="13" t="s">
        <v>175</v>
      </c>
      <c r="BM151" s="13" t="s">
        <v>649</v>
      </c>
    </row>
    <row r="152" spans="2:65" s="1" customFormat="1" ht="31.5" customHeight="1">
      <c r="B152" s="30"/>
      <c r="C152" s="161" t="s">
        <v>221</v>
      </c>
      <c r="D152" s="161" t="s">
        <v>171</v>
      </c>
      <c r="E152" s="162" t="s">
        <v>650</v>
      </c>
      <c r="F152" s="245" t="s">
        <v>651</v>
      </c>
      <c r="G152" s="246"/>
      <c r="H152" s="246"/>
      <c r="I152" s="246"/>
      <c r="J152" s="163" t="s">
        <v>636</v>
      </c>
      <c r="K152" s="164">
        <v>2</v>
      </c>
      <c r="L152" s="247">
        <v>0</v>
      </c>
      <c r="M152" s="246"/>
      <c r="N152" s="248">
        <f>ROUND(L152*K152,2)</f>
        <v>0</v>
      </c>
      <c r="O152" s="246"/>
      <c r="P152" s="246"/>
      <c r="Q152" s="246"/>
      <c r="R152" s="32"/>
      <c r="T152" s="165" t="s">
        <v>21</v>
      </c>
      <c r="U152" s="39" t="s">
        <v>43</v>
      </c>
      <c r="V152" s="31"/>
      <c r="W152" s="166">
        <f>V152*K152</f>
        <v>0</v>
      </c>
      <c r="X152" s="166">
        <v>0.00048</v>
      </c>
      <c r="Y152" s="166">
        <f>X152*K152</f>
        <v>0.00096</v>
      </c>
      <c r="Z152" s="166">
        <v>0</v>
      </c>
      <c r="AA152" s="167">
        <f>Z152*K152</f>
        <v>0</v>
      </c>
      <c r="AR152" s="13" t="s">
        <v>175</v>
      </c>
      <c r="AT152" s="13" t="s">
        <v>171</v>
      </c>
      <c r="AU152" s="13" t="s">
        <v>129</v>
      </c>
      <c r="AY152" s="13" t="s">
        <v>170</v>
      </c>
      <c r="BE152" s="105">
        <f>IF(U152="základní",N152,0)</f>
        <v>0</v>
      </c>
      <c r="BF152" s="105">
        <f>IF(U152="snížená",N152,0)</f>
        <v>0</v>
      </c>
      <c r="BG152" s="105">
        <f>IF(U152="zákl. přenesená",N152,0)</f>
        <v>0</v>
      </c>
      <c r="BH152" s="105">
        <f>IF(U152="sníž. přenesená",N152,0)</f>
        <v>0</v>
      </c>
      <c r="BI152" s="105">
        <f>IF(U152="nulová",N152,0)</f>
        <v>0</v>
      </c>
      <c r="BJ152" s="13" t="s">
        <v>23</v>
      </c>
      <c r="BK152" s="105">
        <f>ROUND(L152*K152,2)</f>
        <v>0</v>
      </c>
      <c r="BL152" s="13" t="s">
        <v>175</v>
      </c>
      <c r="BM152" s="13" t="s">
        <v>652</v>
      </c>
    </row>
    <row r="153" spans="2:65" s="1" customFormat="1" ht="22.5" customHeight="1">
      <c r="B153" s="30"/>
      <c r="C153" s="168" t="s">
        <v>225</v>
      </c>
      <c r="D153" s="168" t="s">
        <v>246</v>
      </c>
      <c r="E153" s="169" t="s">
        <v>653</v>
      </c>
      <c r="F153" s="262" t="s">
        <v>654</v>
      </c>
      <c r="G153" s="263"/>
      <c r="H153" s="263"/>
      <c r="I153" s="263"/>
      <c r="J153" s="170" t="s">
        <v>636</v>
      </c>
      <c r="K153" s="171">
        <v>2</v>
      </c>
      <c r="L153" s="264">
        <v>0</v>
      </c>
      <c r="M153" s="263"/>
      <c r="N153" s="265">
        <f>ROUND(L153*K153,2)</f>
        <v>0</v>
      </c>
      <c r="O153" s="246"/>
      <c r="P153" s="246"/>
      <c r="Q153" s="246"/>
      <c r="R153" s="32"/>
      <c r="T153" s="165" t="s">
        <v>21</v>
      </c>
      <c r="U153" s="39" t="s">
        <v>43</v>
      </c>
      <c r="V153" s="31"/>
      <c r="W153" s="166">
        <f>V153*K153</f>
        <v>0</v>
      </c>
      <c r="X153" s="166">
        <v>0.01249</v>
      </c>
      <c r="Y153" s="166">
        <f>X153*K153</f>
        <v>0.02498</v>
      </c>
      <c r="Z153" s="166">
        <v>0</v>
      </c>
      <c r="AA153" s="167">
        <f>Z153*K153</f>
        <v>0</v>
      </c>
      <c r="AR153" s="13" t="s">
        <v>200</v>
      </c>
      <c r="AT153" s="13" t="s">
        <v>246</v>
      </c>
      <c r="AU153" s="13" t="s">
        <v>129</v>
      </c>
      <c r="AY153" s="13" t="s">
        <v>170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13" t="s">
        <v>23</v>
      </c>
      <c r="BK153" s="105">
        <f>ROUND(L153*K153,2)</f>
        <v>0</v>
      </c>
      <c r="BL153" s="13" t="s">
        <v>175</v>
      </c>
      <c r="BM153" s="13" t="s">
        <v>655</v>
      </c>
    </row>
    <row r="154" spans="2:63" s="9" customFormat="1" ht="29.85" customHeight="1">
      <c r="B154" s="150"/>
      <c r="C154" s="151"/>
      <c r="D154" s="160" t="s">
        <v>142</v>
      </c>
      <c r="E154" s="160"/>
      <c r="F154" s="160"/>
      <c r="G154" s="160"/>
      <c r="H154" s="160"/>
      <c r="I154" s="160"/>
      <c r="J154" s="160"/>
      <c r="K154" s="160"/>
      <c r="L154" s="160"/>
      <c r="M154" s="160"/>
      <c r="N154" s="258">
        <f>BK154</f>
        <v>0</v>
      </c>
      <c r="O154" s="259"/>
      <c r="P154" s="259"/>
      <c r="Q154" s="259"/>
      <c r="R154" s="153"/>
      <c r="T154" s="154"/>
      <c r="U154" s="151"/>
      <c r="V154" s="151"/>
      <c r="W154" s="155">
        <f>W155+SUM(W156:W158)</f>
        <v>0</v>
      </c>
      <c r="X154" s="151"/>
      <c r="Y154" s="155">
        <f>Y155+SUM(Y156:Y158)</f>
        <v>0.491872</v>
      </c>
      <c r="Z154" s="151"/>
      <c r="AA154" s="156">
        <f>AA155+SUM(AA156:AA158)</f>
        <v>12.870000000000001</v>
      </c>
      <c r="AR154" s="157" t="s">
        <v>23</v>
      </c>
      <c r="AT154" s="158" t="s">
        <v>77</v>
      </c>
      <c r="AU154" s="158" t="s">
        <v>23</v>
      </c>
      <c r="AY154" s="157" t="s">
        <v>170</v>
      </c>
      <c r="BK154" s="159">
        <f>BK155+SUM(BK156:BK158)</f>
        <v>0</v>
      </c>
    </row>
    <row r="155" spans="2:65" s="1" customFormat="1" ht="31.5" customHeight="1">
      <c r="B155" s="30"/>
      <c r="C155" s="161" t="s">
        <v>9</v>
      </c>
      <c r="D155" s="161" t="s">
        <v>171</v>
      </c>
      <c r="E155" s="162" t="s">
        <v>241</v>
      </c>
      <c r="F155" s="245" t="s">
        <v>242</v>
      </c>
      <c r="G155" s="246"/>
      <c r="H155" s="246"/>
      <c r="I155" s="246"/>
      <c r="J155" s="163" t="s">
        <v>243</v>
      </c>
      <c r="K155" s="164">
        <v>3.8</v>
      </c>
      <c r="L155" s="247">
        <v>0</v>
      </c>
      <c r="M155" s="246"/>
      <c r="N155" s="248">
        <f>ROUND(L155*K155,2)</f>
        <v>0</v>
      </c>
      <c r="O155" s="246"/>
      <c r="P155" s="246"/>
      <c r="Q155" s="246"/>
      <c r="R155" s="32"/>
      <c r="T155" s="165" t="s">
        <v>21</v>
      </c>
      <c r="U155" s="39" t="s">
        <v>43</v>
      </c>
      <c r="V155" s="31"/>
      <c r="W155" s="166">
        <f>V155*K155</f>
        <v>0</v>
      </c>
      <c r="X155" s="166">
        <v>0.11934</v>
      </c>
      <c r="Y155" s="166">
        <f>X155*K155</f>
        <v>0.453492</v>
      </c>
      <c r="Z155" s="166">
        <v>0</v>
      </c>
      <c r="AA155" s="167">
        <f>Z155*K155</f>
        <v>0</v>
      </c>
      <c r="AR155" s="13" t="s">
        <v>175</v>
      </c>
      <c r="AT155" s="13" t="s">
        <v>171</v>
      </c>
      <c r="AU155" s="13" t="s">
        <v>129</v>
      </c>
      <c r="AY155" s="13" t="s">
        <v>170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13" t="s">
        <v>23</v>
      </c>
      <c r="BK155" s="105">
        <f>ROUND(L155*K155,2)</f>
        <v>0</v>
      </c>
      <c r="BL155" s="13" t="s">
        <v>175</v>
      </c>
      <c r="BM155" s="13" t="s">
        <v>656</v>
      </c>
    </row>
    <row r="156" spans="2:65" s="1" customFormat="1" ht="22.5" customHeight="1">
      <c r="B156" s="30"/>
      <c r="C156" s="168" t="s">
        <v>232</v>
      </c>
      <c r="D156" s="168" t="s">
        <v>246</v>
      </c>
      <c r="E156" s="169" t="s">
        <v>247</v>
      </c>
      <c r="F156" s="262" t="s">
        <v>565</v>
      </c>
      <c r="G156" s="263"/>
      <c r="H156" s="263"/>
      <c r="I156" s="263"/>
      <c r="J156" s="170" t="s">
        <v>243</v>
      </c>
      <c r="K156" s="171">
        <v>3.8</v>
      </c>
      <c r="L156" s="264">
        <v>0</v>
      </c>
      <c r="M156" s="263"/>
      <c r="N156" s="265">
        <f>ROUND(L156*K156,2)</f>
        <v>0</v>
      </c>
      <c r="O156" s="246"/>
      <c r="P156" s="246"/>
      <c r="Q156" s="246"/>
      <c r="R156" s="32"/>
      <c r="T156" s="165" t="s">
        <v>21</v>
      </c>
      <c r="U156" s="39" t="s">
        <v>43</v>
      </c>
      <c r="V156" s="31"/>
      <c r="W156" s="166">
        <f>V156*K156</f>
        <v>0</v>
      </c>
      <c r="X156" s="166">
        <v>0.0101</v>
      </c>
      <c r="Y156" s="166">
        <f>X156*K156</f>
        <v>0.03838</v>
      </c>
      <c r="Z156" s="166">
        <v>0</v>
      </c>
      <c r="AA156" s="167">
        <f>Z156*K156</f>
        <v>0</v>
      </c>
      <c r="AR156" s="13" t="s">
        <v>200</v>
      </c>
      <c r="AT156" s="13" t="s">
        <v>246</v>
      </c>
      <c r="AU156" s="13" t="s">
        <v>129</v>
      </c>
      <c r="AY156" s="13" t="s">
        <v>170</v>
      </c>
      <c r="BE156" s="105">
        <f>IF(U156="základní",N156,0)</f>
        <v>0</v>
      </c>
      <c r="BF156" s="105">
        <f>IF(U156="snížená",N156,0)</f>
        <v>0</v>
      </c>
      <c r="BG156" s="105">
        <f>IF(U156="zákl. přenesená",N156,0)</f>
        <v>0</v>
      </c>
      <c r="BH156" s="105">
        <f>IF(U156="sníž. přenesená",N156,0)</f>
        <v>0</v>
      </c>
      <c r="BI156" s="105">
        <f>IF(U156="nulová",N156,0)</f>
        <v>0</v>
      </c>
      <c r="BJ156" s="13" t="s">
        <v>23</v>
      </c>
      <c r="BK156" s="105">
        <f>ROUND(L156*K156,2)</f>
        <v>0</v>
      </c>
      <c r="BL156" s="13" t="s">
        <v>175</v>
      </c>
      <c r="BM156" s="13" t="s">
        <v>657</v>
      </c>
    </row>
    <row r="157" spans="2:65" s="1" customFormat="1" ht="31.5" customHeight="1">
      <c r="B157" s="30"/>
      <c r="C157" s="161" t="s">
        <v>240</v>
      </c>
      <c r="D157" s="161" t="s">
        <v>171</v>
      </c>
      <c r="E157" s="162" t="s">
        <v>658</v>
      </c>
      <c r="F157" s="245" t="s">
        <v>659</v>
      </c>
      <c r="G157" s="246"/>
      <c r="H157" s="246"/>
      <c r="I157" s="246"/>
      <c r="J157" s="163" t="s">
        <v>198</v>
      </c>
      <c r="K157" s="164">
        <v>19.8</v>
      </c>
      <c r="L157" s="247">
        <v>0</v>
      </c>
      <c r="M157" s="246"/>
      <c r="N157" s="248">
        <f>ROUND(L157*K157,2)</f>
        <v>0</v>
      </c>
      <c r="O157" s="246"/>
      <c r="P157" s="246"/>
      <c r="Q157" s="246"/>
      <c r="R157" s="32"/>
      <c r="T157" s="165" t="s">
        <v>21</v>
      </c>
      <c r="U157" s="39" t="s">
        <v>43</v>
      </c>
      <c r="V157" s="31"/>
      <c r="W157" s="166">
        <f>V157*K157</f>
        <v>0</v>
      </c>
      <c r="X157" s="166">
        <v>0</v>
      </c>
      <c r="Y157" s="166">
        <f>X157*K157</f>
        <v>0</v>
      </c>
      <c r="Z157" s="166">
        <v>0.65</v>
      </c>
      <c r="AA157" s="167">
        <f>Z157*K157</f>
        <v>12.870000000000001</v>
      </c>
      <c r="AR157" s="13" t="s">
        <v>175</v>
      </c>
      <c r="AT157" s="13" t="s">
        <v>171</v>
      </c>
      <c r="AU157" s="13" t="s">
        <v>129</v>
      </c>
      <c r="AY157" s="13" t="s">
        <v>170</v>
      </c>
      <c r="BE157" s="105">
        <f>IF(U157="základní",N157,0)</f>
        <v>0</v>
      </c>
      <c r="BF157" s="105">
        <f>IF(U157="snížená",N157,0)</f>
        <v>0</v>
      </c>
      <c r="BG157" s="105">
        <f>IF(U157="zákl. přenesená",N157,0)</f>
        <v>0</v>
      </c>
      <c r="BH157" s="105">
        <f>IF(U157="sníž. přenesená",N157,0)</f>
        <v>0</v>
      </c>
      <c r="BI157" s="105">
        <f>IF(U157="nulová",N157,0)</f>
        <v>0</v>
      </c>
      <c r="BJ157" s="13" t="s">
        <v>23</v>
      </c>
      <c r="BK157" s="105">
        <f>ROUND(L157*K157,2)</f>
        <v>0</v>
      </c>
      <c r="BL157" s="13" t="s">
        <v>175</v>
      </c>
      <c r="BM157" s="13" t="s">
        <v>660</v>
      </c>
    </row>
    <row r="158" spans="2:63" s="9" customFormat="1" ht="22.35" customHeight="1">
      <c r="B158" s="150"/>
      <c r="C158" s="151"/>
      <c r="D158" s="160" t="s">
        <v>442</v>
      </c>
      <c r="E158" s="160"/>
      <c r="F158" s="160"/>
      <c r="G158" s="160"/>
      <c r="H158" s="160"/>
      <c r="I158" s="160"/>
      <c r="J158" s="160"/>
      <c r="K158" s="160"/>
      <c r="L158" s="160"/>
      <c r="M158" s="160"/>
      <c r="N158" s="258">
        <f>BK158</f>
        <v>0</v>
      </c>
      <c r="O158" s="259"/>
      <c r="P158" s="259"/>
      <c r="Q158" s="259"/>
      <c r="R158" s="153"/>
      <c r="T158" s="154"/>
      <c r="U158" s="151"/>
      <c r="V158" s="151"/>
      <c r="W158" s="155">
        <f>SUM(W159:W162)</f>
        <v>0</v>
      </c>
      <c r="X158" s="151"/>
      <c r="Y158" s="155">
        <f>SUM(Y159:Y162)</f>
        <v>0</v>
      </c>
      <c r="Z158" s="151"/>
      <c r="AA158" s="156">
        <f>SUM(AA159:AA162)</f>
        <v>0</v>
      </c>
      <c r="AR158" s="157" t="s">
        <v>23</v>
      </c>
      <c r="AT158" s="158" t="s">
        <v>77</v>
      </c>
      <c r="AU158" s="158" t="s">
        <v>129</v>
      </c>
      <c r="AY158" s="157" t="s">
        <v>170</v>
      </c>
      <c r="BK158" s="159">
        <f>SUM(BK159:BK162)</f>
        <v>0</v>
      </c>
    </row>
    <row r="159" spans="2:65" s="1" customFormat="1" ht="22.5" customHeight="1">
      <c r="B159" s="30"/>
      <c r="C159" s="161" t="s">
        <v>245</v>
      </c>
      <c r="D159" s="161" t="s">
        <v>171</v>
      </c>
      <c r="E159" s="162" t="s">
        <v>462</v>
      </c>
      <c r="F159" s="245" t="s">
        <v>463</v>
      </c>
      <c r="G159" s="246"/>
      <c r="H159" s="246"/>
      <c r="I159" s="246"/>
      <c r="J159" s="163" t="s">
        <v>203</v>
      </c>
      <c r="K159" s="164">
        <v>12.87</v>
      </c>
      <c r="L159" s="247">
        <v>0</v>
      </c>
      <c r="M159" s="246"/>
      <c r="N159" s="248">
        <f>ROUND(L159*K159,2)</f>
        <v>0</v>
      </c>
      <c r="O159" s="246"/>
      <c r="P159" s="246"/>
      <c r="Q159" s="246"/>
      <c r="R159" s="32"/>
      <c r="T159" s="165" t="s">
        <v>21</v>
      </c>
      <c r="U159" s="39" t="s">
        <v>43</v>
      </c>
      <c r="V159" s="31"/>
      <c r="W159" s="166">
        <f>V159*K159</f>
        <v>0</v>
      </c>
      <c r="X159" s="166">
        <v>0</v>
      </c>
      <c r="Y159" s="166">
        <f>X159*K159</f>
        <v>0</v>
      </c>
      <c r="Z159" s="166">
        <v>0</v>
      </c>
      <c r="AA159" s="167">
        <f>Z159*K159</f>
        <v>0</v>
      </c>
      <c r="AR159" s="13" t="s">
        <v>175</v>
      </c>
      <c r="AT159" s="13" t="s">
        <v>171</v>
      </c>
      <c r="AU159" s="13" t="s">
        <v>180</v>
      </c>
      <c r="AY159" s="13" t="s">
        <v>170</v>
      </c>
      <c r="BE159" s="105">
        <f>IF(U159="základní",N159,0)</f>
        <v>0</v>
      </c>
      <c r="BF159" s="105">
        <f>IF(U159="snížená",N159,0)</f>
        <v>0</v>
      </c>
      <c r="BG159" s="105">
        <f>IF(U159="zákl. přenesená",N159,0)</f>
        <v>0</v>
      </c>
      <c r="BH159" s="105">
        <f>IF(U159="sníž. přenesená",N159,0)</f>
        <v>0</v>
      </c>
      <c r="BI159" s="105">
        <f>IF(U159="nulová",N159,0)</f>
        <v>0</v>
      </c>
      <c r="BJ159" s="13" t="s">
        <v>23</v>
      </c>
      <c r="BK159" s="105">
        <f>ROUND(L159*K159,2)</f>
        <v>0</v>
      </c>
      <c r="BL159" s="13" t="s">
        <v>175</v>
      </c>
      <c r="BM159" s="13" t="s">
        <v>661</v>
      </c>
    </row>
    <row r="160" spans="2:65" s="1" customFormat="1" ht="31.5" customHeight="1">
      <c r="B160" s="30"/>
      <c r="C160" s="161" t="s">
        <v>250</v>
      </c>
      <c r="D160" s="161" t="s">
        <v>171</v>
      </c>
      <c r="E160" s="162" t="s">
        <v>465</v>
      </c>
      <c r="F160" s="245" t="s">
        <v>466</v>
      </c>
      <c r="G160" s="246"/>
      <c r="H160" s="246"/>
      <c r="I160" s="246"/>
      <c r="J160" s="163" t="s">
        <v>203</v>
      </c>
      <c r="K160" s="164">
        <v>12.87</v>
      </c>
      <c r="L160" s="247">
        <v>0</v>
      </c>
      <c r="M160" s="246"/>
      <c r="N160" s="248">
        <f>ROUND(L160*K160,2)</f>
        <v>0</v>
      </c>
      <c r="O160" s="246"/>
      <c r="P160" s="246"/>
      <c r="Q160" s="246"/>
      <c r="R160" s="32"/>
      <c r="T160" s="165" t="s">
        <v>21</v>
      </c>
      <c r="U160" s="39" t="s">
        <v>43</v>
      </c>
      <c r="V160" s="31"/>
      <c r="W160" s="166">
        <f>V160*K160</f>
        <v>0</v>
      </c>
      <c r="X160" s="166">
        <v>0</v>
      </c>
      <c r="Y160" s="166">
        <f>X160*K160</f>
        <v>0</v>
      </c>
      <c r="Z160" s="166">
        <v>0</v>
      </c>
      <c r="AA160" s="167">
        <f>Z160*K160</f>
        <v>0</v>
      </c>
      <c r="AR160" s="13" t="s">
        <v>175</v>
      </c>
      <c r="AT160" s="13" t="s">
        <v>171</v>
      </c>
      <c r="AU160" s="13" t="s">
        <v>180</v>
      </c>
      <c r="AY160" s="13" t="s">
        <v>170</v>
      </c>
      <c r="BE160" s="105">
        <f>IF(U160="základní",N160,0)</f>
        <v>0</v>
      </c>
      <c r="BF160" s="105">
        <f>IF(U160="snížená",N160,0)</f>
        <v>0</v>
      </c>
      <c r="BG160" s="105">
        <f>IF(U160="zákl. přenesená",N160,0)</f>
        <v>0</v>
      </c>
      <c r="BH160" s="105">
        <f>IF(U160="sníž. přenesená",N160,0)</f>
        <v>0</v>
      </c>
      <c r="BI160" s="105">
        <f>IF(U160="nulová",N160,0)</f>
        <v>0</v>
      </c>
      <c r="BJ160" s="13" t="s">
        <v>23</v>
      </c>
      <c r="BK160" s="105">
        <f>ROUND(L160*K160,2)</f>
        <v>0</v>
      </c>
      <c r="BL160" s="13" t="s">
        <v>175</v>
      </c>
      <c r="BM160" s="13" t="s">
        <v>662</v>
      </c>
    </row>
    <row r="161" spans="2:65" s="1" customFormat="1" ht="31.5" customHeight="1">
      <c r="B161" s="30"/>
      <c r="C161" s="161" t="s">
        <v>254</v>
      </c>
      <c r="D161" s="161" t="s">
        <v>171</v>
      </c>
      <c r="E161" s="162" t="s">
        <v>468</v>
      </c>
      <c r="F161" s="245" t="s">
        <v>469</v>
      </c>
      <c r="G161" s="246"/>
      <c r="H161" s="246"/>
      <c r="I161" s="246"/>
      <c r="J161" s="163" t="s">
        <v>203</v>
      </c>
      <c r="K161" s="164">
        <v>167.31</v>
      </c>
      <c r="L161" s="247">
        <v>0</v>
      </c>
      <c r="M161" s="246"/>
      <c r="N161" s="248">
        <f>ROUND(L161*K161,2)</f>
        <v>0</v>
      </c>
      <c r="O161" s="246"/>
      <c r="P161" s="246"/>
      <c r="Q161" s="246"/>
      <c r="R161" s="32"/>
      <c r="T161" s="165" t="s">
        <v>21</v>
      </c>
      <c r="U161" s="39" t="s">
        <v>43</v>
      </c>
      <c r="V161" s="31"/>
      <c r="W161" s="166">
        <f>V161*K161</f>
        <v>0</v>
      </c>
      <c r="X161" s="166">
        <v>0</v>
      </c>
      <c r="Y161" s="166">
        <f>X161*K161</f>
        <v>0</v>
      </c>
      <c r="Z161" s="166">
        <v>0</v>
      </c>
      <c r="AA161" s="167">
        <f>Z161*K161</f>
        <v>0</v>
      </c>
      <c r="AR161" s="13" t="s">
        <v>175</v>
      </c>
      <c r="AT161" s="13" t="s">
        <v>171</v>
      </c>
      <c r="AU161" s="13" t="s">
        <v>180</v>
      </c>
      <c r="AY161" s="13" t="s">
        <v>170</v>
      </c>
      <c r="BE161" s="105">
        <f>IF(U161="základní",N161,0)</f>
        <v>0</v>
      </c>
      <c r="BF161" s="105">
        <f>IF(U161="snížená",N161,0)</f>
        <v>0</v>
      </c>
      <c r="BG161" s="105">
        <f>IF(U161="zákl. přenesená",N161,0)</f>
        <v>0</v>
      </c>
      <c r="BH161" s="105">
        <f>IF(U161="sníž. přenesená",N161,0)</f>
        <v>0</v>
      </c>
      <c r="BI161" s="105">
        <f>IF(U161="nulová",N161,0)</f>
        <v>0</v>
      </c>
      <c r="BJ161" s="13" t="s">
        <v>23</v>
      </c>
      <c r="BK161" s="105">
        <f>ROUND(L161*K161,2)</f>
        <v>0</v>
      </c>
      <c r="BL161" s="13" t="s">
        <v>175</v>
      </c>
      <c r="BM161" s="13" t="s">
        <v>663</v>
      </c>
    </row>
    <row r="162" spans="2:65" s="1" customFormat="1" ht="31.5" customHeight="1">
      <c r="B162" s="30"/>
      <c r="C162" s="161" t="s">
        <v>8</v>
      </c>
      <c r="D162" s="161" t="s">
        <v>171</v>
      </c>
      <c r="E162" s="162" t="s">
        <v>471</v>
      </c>
      <c r="F162" s="245" t="s">
        <v>472</v>
      </c>
      <c r="G162" s="246"/>
      <c r="H162" s="246"/>
      <c r="I162" s="246"/>
      <c r="J162" s="163" t="s">
        <v>203</v>
      </c>
      <c r="K162" s="164">
        <v>12.87</v>
      </c>
      <c r="L162" s="247">
        <v>0</v>
      </c>
      <c r="M162" s="246"/>
      <c r="N162" s="248">
        <f>ROUND(L162*K162,2)</f>
        <v>0</v>
      </c>
      <c r="O162" s="246"/>
      <c r="P162" s="246"/>
      <c r="Q162" s="246"/>
      <c r="R162" s="32"/>
      <c r="T162" s="165" t="s">
        <v>21</v>
      </c>
      <c r="U162" s="39" t="s">
        <v>43</v>
      </c>
      <c r="V162" s="31"/>
      <c r="W162" s="166">
        <f>V162*K162</f>
        <v>0</v>
      </c>
      <c r="X162" s="166">
        <v>0</v>
      </c>
      <c r="Y162" s="166">
        <f>X162*K162</f>
        <v>0</v>
      </c>
      <c r="Z162" s="166">
        <v>0</v>
      </c>
      <c r="AA162" s="167">
        <f>Z162*K162</f>
        <v>0</v>
      </c>
      <c r="AR162" s="13" t="s">
        <v>175</v>
      </c>
      <c r="AT162" s="13" t="s">
        <v>171</v>
      </c>
      <c r="AU162" s="13" t="s">
        <v>180</v>
      </c>
      <c r="AY162" s="13" t="s">
        <v>170</v>
      </c>
      <c r="BE162" s="105">
        <f>IF(U162="základní",N162,0)</f>
        <v>0</v>
      </c>
      <c r="BF162" s="105">
        <f>IF(U162="snížená",N162,0)</f>
        <v>0</v>
      </c>
      <c r="BG162" s="105">
        <f>IF(U162="zákl. přenesená",N162,0)</f>
        <v>0</v>
      </c>
      <c r="BH162" s="105">
        <f>IF(U162="sníž. přenesená",N162,0)</f>
        <v>0</v>
      </c>
      <c r="BI162" s="105">
        <f>IF(U162="nulová",N162,0)</f>
        <v>0</v>
      </c>
      <c r="BJ162" s="13" t="s">
        <v>23</v>
      </c>
      <c r="BK162" s="105">
        <f>ROUND(L162*K162,2)</f>
        <v>0</v>
      </c>
      <c r="BL162" s="13" t="s">
        <v>175</v>
      </c>
      <c r="BM162" s="13" t="s">
        <v>664</v>
      </c>
    </row>
    <row r="163" spans="2:63" s="9" customFormat="1" ht="29.85" customHeight="1">
      <c r="B163" s="150"/>
      <c r="C163" s="151"/>
      <c r="D163" s="160" t="s">
        <v>143</v>
      </c>
      <c r="E163" s="160"/>
      <c r="F163" s="160"/>
      <c r="G163" s="160"/>
      <c r="H163" s="160"/>
      <c r="I163" s="160"/>
      <c r="J163" s="160"/>
      <c r="K163" s="160"/>
      <c r="L163" s="160"/>
      <c r="M163" s="160"/>
      <c r="N163" s="258">
        <f>BK163</f>
        <v>0</v>
      </c>
      <c r="O163" s="259"/>
      <c r="P163" s="259"/>
      <c r="Q163" s="259"/>
      <c r="R163" s="153"/>
      <c r="T163" s="154"/>
      <c r="U163" s="151"/>
      <c r="V163" s="151"/>
      <c r="W163" s="155">
        <f>W164</f>
        <v>0</v>
      </c>
      <c r="X163" s="151"/>
      <c r="Y163" s="155">
        <f>Y164</f>
        <v>0</v>
      </c>
      <c r="Z163" s="151"/>
      <c r="AA163" s="156">
        <f>AA164</f>
        <v>0</v>
      </c>
      <c r="AR163" s="157" t="s">
        <v>23</v>
      </c>
      <c r="AT163" s="158" t="s">
        <v>77</v>
      </c>
      <c r="AU163" s="158" t="s">
        <v>23</v>
      </c>
      <c r="AY163" s="157" t="s">
        <v>170</v>
      </c>
      <c r="BK163" s="159">
        <f>BK164</f>
        <v>0</v>
      </c>
    </row>
    <row r="164" spans="2:65" s="1" customFormat="1" ht="22.5" customHeight="1">
      <c r="B164" s="30"/>
      <c r="C164" s="161" t="s">
        <v>262</v>
      </c>
      <c r="D164" s="161" t="s">
        <v>171</v>
      </c>
      <c r="E164" s="162" t="s">
        <v>665</v>
      </c>
      <c r="F164" s="245" t="s">
        <v>666</v>
      </c>
      <c r="G164" s="246"/>
      <c r="H164" s="246"/>
      <c r="I164" s="246"/>
      <c r="J164" s="163" t="s">
        <v>203</v>
      </c>
      <c r="K164" s="164">
        <v>18.699</v>
      </c>
      <c r="L164" s="247">
        <v>0</v>
      </c>
      <c r="M164" s="246"/>
      <c r="N164" s="248">
        <f>ROUND(L164*K164,2)</f>
        <v>0</v>
      </c>
      <c r="O164" s="246"/>
      <c r="P164" s="246"/>
      <c r="Q164" s="246"/>
      <c r="R164" s="32"/>
      <c r="T164" s="165" t="s">
        <v>21</v>
      </c>
      <c r="U164" s="39" t="s">
        <v>43</v>
      </c>
      <c r="V164" s="31"/>
      <c r="W164" s="166">
        <f>V164*K164</f>
        <v>0</v>
      </c>
      <c r="X164" s="166">
        <v>0</v>
      </c>
      <c r="Y164" s="166">
        <f>X164*K164</f>
        <v>0</v>
      </c>
      <c r="Z164" s="166">
        <v>0</v>
      </c>
      <c r="AA164" s="167">
        <f>Z164*K164</f>
        <v>0</v>
      </c>
      <c r="AR164" s="13" t="s">
        <v>175</v>
      </c>
      <c r="AT164" s="13" t="s">
        <v>171</v>
      </c>
      <c r="AU164" s="13" t="s">
        <v>129</v>
      </c>
      <c r="AY164" s="13" t="s">
        <v>170</v>
      </c>
      <c r="BE164" s="105">
        <f>IF(U164="základní",N164,0)</f>
        <v>0</v>
      </c>
      <c r="BF164" s="105">
        <f>IF(U164="snížená",N164,0)</f>
        <v>0</v>
      </c>
      <c r="BG164" s="105">
        <f>IF(U164="zákl. přenesená",N164,0)</f>
        <v>0</v>
      </c>
      <c r="BH164" s="105">
        <f>IF(U164="sníž. přenesená",N164,0)</f>
        <v>0</v>
      </c>
      <c r="BI164" s="105">
        <f>IF(U164="nulová",N164,0)</f>
        <v>0</v>
      </c>
      <c r="BJ164" s="13" t="s">
        <v>23</v>
      </c>
      <c r="BK164" s="105">
        <f>ROUND(L164*K164,2)</f>
        <v>0</v>
      </c>
      <c r="BL164" s="13" t="s">
        <v>175</v>
      </c>
      <c r="BM164" s="13" t="s">
        <v>667</v>
      </c>
    </row>
    <row r="165" spans="2:63" s="9" customFormat="1" ht="37.35" customHeight="1">
      <c r="B165" s="150"/>
      <c r="C165" s="151"/>
      <c r="D165" s="152" t="s">
        <v>144</v>
      </c>
      <c r="E165" s="152"/>
      <c r="F165" s="152"/>
      <c r="G165" s="152"/>
      <c r="H165" s="152"/>
      <c r="I165" s="152"/>
      <c r="J165" s="152"/>
      <c r="K165" s="152"/>
      <c r="L165" s="152"/>
      <c r="M165" s="152"/>
      <c r="N165" s="260">
        <f>BK165</f>
        <v>0</v>
      </c>
      <c r="O165" s="261"/>
      <c r="P165" s="261"/>
      <c r="Q165" s="261"/>
      <c r="R165" s="153"/>
      <c r="T165" s="154"/>
      <c r="U165" s="151"/>
      <c r="V165" s="151"/>
      <c r="W165" s="155">
        <f>W166+W173+W178+W185+W192+W196+W199</f>
        <v>0</v>
      </c>
      <c r="X165" s="151"/>
      <c r="Y165" s="155">
        <f>Y166+Y173+Y178+Y185+Y192+Y196+Y199</f>
        <v>0.69613534</v>
      </c>
      <c r="Z165" s="151"/>
      <c r="AA165" s="156">
        <f>AA166+AA173+AA178+AA185+AA192+AA196+AA199</f>
        <v>0</v>
      </c>
      <c r="AR165" s="157" t="s">
        <v>129</v>
      </c>
      <c r="AT165" s="158" t="s">
        <v>77</v>
      </c>
      <c r="AU165" s="158" t="s">
        <v>78</v>
      </c>
      <c r="AY165" s="157" t="s">
        <v>170</v>
      </c>
      <c r="BK165" s="159">
        <f>BK166+BK173+BK178+BK185+BK192+BK196+BK199</f>
        <v>0</v>
      </c>
    </row>
    <row r="166" spans="2:63" s="9" customFormat="1" ht="19.9" customHeight="1">
      <c r="B166" s="150"/>
      <c r="C166" s="151"/>
      <c r="D166" s="160" t="s">
        <v>323</v>
      </c>
      <c r="E166" s="160"/>
      <c r="F166" s="160"/>
      <c r="G166" s="160"/>
      <c r="H166" s="160"/>
      <c r="I166" s="160"/>
      <c r="J166" s="160"/>
      <c r="K166" s="160"/>
      <c r="L166" s="160"/>
      <c r="M166" s="160"/>
      <c r="N166" s="249">
        <f>BK166</f>
        <v>0</v>
      </c>
      <c r="O166" s="250"/>
      <c r="P166" s="250"/>
      <c r="Q166" s="250"/>
      <c r="R166" s="153"/>
      <c r="T166" s="154"/>
      <c r="U166" s="151"/>
      <c r="V166" s="151"/>
      <c r="W166" s="155">
        <f>SUM(W167:W172)</f>
        <v>0</v>
      </c>
      <c r="X166" s="151"/>
      <c r="Y166" s="155">
        <f>SUM(Y167:Y172)</f>
        <v>0.06021804</v>
      </c>
      <c r="Z166" s="151"/>
      <c r="AA166" s="156">
        <f>SUM(AA167:AA172)</f>
        <v>0</v>
      </c>
      <c r="AR166" s="157" t="s">
        <v>129</v>
      </c>
      <c r="AT166" s="158" t="s">
        <v>77</v>
      </c>
      <c r="AU166" s="158" t="s">
        <v>23</v>
      </c>
      <c r="AY166" s="157" t="s">
        <v>170</v>
      </c>
      <c r="BK166" s="159">
        <f>SUM(BK167:BK172)</f>
        <v>0</v>
      </c>
    </row>
    <row r="167" spans="2:65" s="1" customFormat="1" ht="31.5" customHeight="1">
      <c r="B167" s="30"/>
      <c r="C167" s="161" t="s">
        <v>266</v>
      </c>
      <c r="D167" s="161" t="s">
        <v>171</v>
      </c>
      <c r="E167" s="162" t="s">
        <v>668</v>
      </c>
      <c r="F167" s="245" t="s">
        <v>669</v>
      </c>
      <c r="G167" s="246"/>
      <c r="H167" s="246"/>
      <c r="I167" s="246"/>
      <c r="J167" s="163" t="s">
        <v>174</v>
      </c>
      <c r="K167" s="164">
        <v>7.2</v>
      </c>
      <c r="L167" s="247">
        <v>0</v>
      </c>
      <c r="M167" s="246"/>
      <c r="N167" s="248">
        <f aca="true" t="shared" si="5" ref="N167:N172">ROUND(L167*K167,2)</f>
        <v>0</v>
      </c>
      <c r="O167" s="246"/>
      <c r="P167" s="246"/>
      <c r="Q167" s="246"/>
      <c r="R167" s="32"/>
      <c r="T167" s="165" t="s">
        <v>21</v>
      </c>
      <c r="U167" s="39" t="s">
        <v>43</v>
      </c>
      <c r="V167" s="31"/>
      <c r="W167" s="166">
        <f aca="true" t="shared" si="6" ref="W167:W172">V167*K167</f>
        <v>0</v>
      </c>
      <c r="X167" s="166">
        <v>0</v>
      </c>
      <c r="Y167" s="166">
        <f aca="true" t="shared" si="7" ref="Y167:Y172">X167*K167</f>
        <v>0</v>
      </c>
      <c r="Z167" s="166">
        <v>0</v>
      </c>
      <c r="AA167" s="167">
        <f aca="true" t="shared" si="8" ref="AA167:AA172">Z167*K167</f>
        <v>0</v>
      </c>
      <c r="AR167" s="13" t="s">
        <v>232</v>
      </c>
      <c r="AT167" s="13" t="s">
        <v>171</v>
      </c>
      <c r="AU167" s="13" t="s">
        <v>129</v>
      </c>
      <c r="AY167" s="13" t="s">
        <v>170</v>
      </c>
      <c r="BE167" s="105">
        <f aca="true" t="shared" si="9" ref="BE167:BE172">IF(U167="základní",N167,0)</f>
        <v>0</v>
      </c>
      <c r="BF167" s="105">
        <f aca="true" t="shared" si="10" ref="BF167:BF172">IF(U167="snížená",N167,0)</f>
        <v>0</v>
      </c>
      <c r="BG167" s="105">
        <f aca="true" t="shared" si="11" ref="BG167:BG172">IF(U167="zákl. přenesená",N167,0)</f>
        <v>0</v>
      </c>
      <c r="BH167" s="105">
        <f aca="true" t="shared" si="12" ref="BH167:BH172">IF(U167="sníž. přenesená",N167,0)</f>
        <v>0</v>
      </c>
      <c r="BI167" s="105">
        <f aca="true" t="shared" si="13" ref="BI167:BI172">IF(U167="nulová",N167,0)</f>
        <v>0</v>
      </c>
      <c r="BJ167" s="13" t="s">
        <v>23</v>
      </c>
      <c r="BK167" s="105">
        <f aca="true" t="shared" si="14" ref="BK167:BK172">ROUND(L167*K167,2)</f>
        <v>0</v>
      </c>
      <c r="BL167" s="13" t="s">
        <v>232</v>
      </c>
      <c r="BM167" s="13" t="s">
        <v>670</v>
      </c>
    </row>
    <row r="168" spans="2:65" s="1" customFormat="1" ht="22.5" customHeight="1">
      <c r="B168" s="30"/>
      <c r="C168" s="168" t="s">
        <v>270</v>
      </c>
      <c r="D168" s="168" t="s">
        <v>246</v>
      </c>
      <c r="E168" s="169" t="s">
        <v>419</v>
      </c>
      <c r="F168" s="262" t="s">
        <v>420</v>
      </c>
      <c r="G168" s="263"/>
      <c r="H168" s="263"/>
      <c r="I168" s="263"/>
      <c r="J168" s="170" t="s">
        <v>203</v>
      </c>
      <c r="K168" s="171">
        <v>0.003</v>
      </c>
      <c r="L168" s="264">
        <v>0</v>
      </c>
      <c r="M168" s="263"/>
      <c r="N168" s="265">
        <f t="shared" si="5"/>
        <v>0</v>
      </c>
      <c r="O168" s="246"/>
      <c r="P168" s="246"/>
      <c r="Q168" s="246"/>
      <c r="R168" s="32"/>
      <c r="T168" s="165" t="s">
        <v>21</v>
      </c>
      <c r="U168" s="39" t="s">
        <v>43</v>
      </c>
      <c r="V168" s="31"/>
      <c r="W168" s="166">
        <f t="shared" si="6"/>
        <v>0</v>
      </c>
      <c r="X168" s="166">
        <v>1</v>
      </c>
      <c r="Y168" s="166">
        <f t="shared" si="7"/>
        <v>0.003</v>
      </c>
      <c r="Z168" s="166">
        <v>0</v>
      </c>
      <c r="AA168" s="167">
        <f t="shared" si="8"/>
        <v>0</v>
      </c>
      <c r="AR168" s="13" t="s">
        <v>414</v>
      </c>
      <c r="AT168" s="13" t="s">
        <v>246</v>
      </c>
      <c r="AU168" s="13" t="s">
        <v>129</v>
      </c>
      <c r="AY168" s="13" t="s">
        <v>170</v>
      </c>
      <c r="BE168" s="105">
        <f t="shared" si="9"/>
        <v>0</v>
      </c>
      <c r="BF168" s="105">
        <f t="shared" si="10"/>
        <v>0</v>
      </c>
      <c r="BG168" s="105">
        <f t="shared" si="11"/>
        <v>0</v>
      </c>
      <c r="BH168" s="105">
        <f t="shared" si="12"/>
        <v>0</v>
      </c>
      <c r="BI168" s="105">
        <f t="shared" si="13"/>
        <v>0</v>
      </c>
      <c r="BJ168" s="13" t="s">
        <v>23</v>
      </c>
      <c r="BK168" s="105">
        <f t="shared" si="14"/>
        <v>0</v>
      </c>
      <c r="BL168" s="13" t="s">
        <v>232</v>
      </c>
      <c r="BM168" s="13" t="s">
        <v>671</v>
      </c>
    </row>
    <row r="169" spans="2:65" s="1" customFormat="1" ht="31.5" customHeight="1">
      <c r="B169" s="30"/>
      <c r="C169" s="161" t="s">
        <v>274</v>
      </c>
      <c r="D169" s="161" t="s">
        <v>171</v>
      </c>
      <c r="E169" s="162" t="s">
        <v>672</v>
      </c>
      <c r="F169" s="245" t="s">
        <v>673</v>
      </c>
      <c r="G169" s="246"/>
      <c r="H169" s="246"/>
      <c r="I169" s="246"/>
      <c r="J169" s="163" t="s">
        <v>174</v>
      </c>
      <c r="K169" s="164">
        <v>7.2</v>
      </c>
      <c r="L169" s="247">
        <v>0</v>
      </c>
      <c r="M169" s="246"/>
      <c r="N169" s="248">
        <f t="shared" si="5"/>
        <v>0</v>
      </c>
      <c r="O169" s="246"/>
      <c r="P169" s="246"/>
      <c r="Q169" s="246"/>
      <c r="R169" s="32"/>
      <c r="T169" s="165" t="s">
        <v>21</v>
      </c>
      <c r="U169" s="39" t="s">
        <v>43</v>
      </c>
      <c r="V169" s="31"/>
      <c r="W169" s="166">
        <f t="shared" si="6"/>
        <v>0</v>
      </c>
      <c r="X169" s="166">
        <v>0</v>
      </c>
      <c r="Y169" s="166">
        <f t="shared" si="7"/>
        <v>0</v>
      </c>
      <c r="Z169" s="166">
        <v>0</v>
      </c>
      <c r="AA169" s="167">
        <f t="shared" si="8"/>
        <v>0</v>
      </c>
      <c r="AR169" s="13" t="s">
        <v>232</v>
      </c>
      <c r="AT169" s="13" t="s">
        <v>171</v>
      </c>
      <c r="AU169" s="13" t="s">
        <v>129</v>
      </c>
      <c r="AY169" s="13" t="s">
        <v>170</v>
      </c>
      <c r="BE169" s="105">
        <f t="shared" si="9"/>
        <v>0</v>
      </c>
      <c r="BF169" s="105">
        <f t="shared" si="10"/>
        <v>0</v>
      </c>
      <c r="BG169" s="105">
        <f t="shared" si="11"/>
        <v>0</v>
      </c>
      <c r="BH169" s="105">
        <f t="shared" si="12"/>
        <v>0</v>
      </c>
      <c r="BI169" s="105">
        <f t="shared" si="13"/>
        <v>0</v>
      </c>
      <c r="BJ169" s="13" t="s">
        <v>23</v>
      </c>
      <c r="BK169" s="105">
        <f t="shared" si="14"/>
        <v>0</v>
      </c>
      <c r="BL169" s="13" t="s">
        <v>232</v>
      </c>
      <c r="BM169" s="13" t="s">
        <v>674</v>
      </c>
    </row>
    <row r="170" spans="2:65" s="1" customFormat="1" ht="31.5" customHeight="1">
      <c r="B170" s="30"/>
      <c r="C170" s="168" t="s">
        <v>278</v>
      </c>
      <c r="D170" s="168" t="s">
        <v>246</v>
      </c>
      <c r="E170" s="169" t="s">
        <v>675</v>
      </c>
      <c r="F170" s="262" t="s">
        <v>676</v>
      </c>
      <c r="G170" s="263"/>
      <c r="H170" s="263"/>
      <c r="I170" s="263"/>
      <c r="J170" s="170" t="s">
        <v>174</v>
      </c>
      <c r="K170" s="171">
        <v>8.28</v>
      </c>
      <c r="L170" s="264">
        <v>0</v>
      </c>
      <c r="M170" s="263"/>
      <c r="N170" s="265">
        <f t="shared" si="5"/>
        <v>0</v>
      </c>
      <c r="O170" s="246"/>
      <c r="P170" s="246"/>
      <c r="Q170" s="246"/>
      <c r="R170" s="32"/>
      <c r="T170" s="165" t="s">
        <v>21</v>
      </c>
      <c r="U170" s="39" t="s">
        <v>43</v>
      </c>
      <c r="V170" s="31"/>
      <c r="W170" s="166">
        <f t="shared" si="6"/>
        <v>0</v>
      </c>
      <c r="X170" s="166">
        <v>0.0061</v>
      </c>
      <c r="Y170" s="166">
        <f t="shared" si="7"/>
        <v>0.050508</v>
      </c>
      <c r="Z170" s="166">
        <v>0</v>
      </c>
      <c r="AA170" s="167">
        <f t="shared" si="8"/>
        <v>0</v>
      </c>
      <c r="AR170" s="13" t="s">
        <v>414</v>
      </c>
      <c r="AT170" s="13" t="s">
        <v>246</v>
      </c>
      <c r="AU170" s="13" t="s">
        <v>129</v>
      </c>
      <c r="AY170" s="13" t="s">
        <v>170</v>
      </c>
      <c r="BE170" s="105">
        <f t="shared" si="9"/>
        <v>0</v>
      </c>
      <c r="BF170" s="105">
        <f t="shared" si="10"/>
        <v>0</v>
      </c>
      <c r="BG170" s="105">
        <f t="shared" si="11"/>
        <v>0</v>
      </c>
      <c r="BH170" s="105">
        <f t="shared" si="12"/>
        <v>0</v>
      </c>
      <c r="BI170" s="105">
        <f t="shared" si="13"/>
        <v>0</v>
      </c>
      <c r="BJ170" s="13" t="s">
        <v>23</v>
      </c>
      <c r="BK170" s="105">
        <f t="shared" si="14"/>
        <v>0</v>
      </c>
      <c r="BL170" s="13" t="s">
        <v>232</v>
      </c>
      <c r="BM170" s="13" t="s">
        <v>677</v>
      </c>
    </row>
    <row r="171" spans="2:65" s="1" customFormat="1" ht="44.25" customHeight="1">
      <c r="B171" s="30"/>
      <c r="C171" s="161" t="s">
        <v>236</v>
      </c>
      <c r="D171" s="161" t="s">
        <v>171</v>
      </c>
      <c r="E171" s="162" t="s">
        <v>678</v>
      </c>
      <c r="F171" s="245" t="s">
        <v>679</v>
      </c>
      <c r="G171" s="246"/>
      <c r="H171" s="246"/>
      <c r="I171" s="246"/>
      <c r="J171" s="163" t="s">
        <v>174</v>
      </c>
      <c r="K171" s="164">
        <v>12.426</v>
      </c>
      <c r="L171" s="247">
        <v>0</v>
      </c>
      <c r="M171" s="246"/>
      <c r="N171" s="248">
        <f t="shared" si="5"/>
        <v>0</v>
      </c>
      <c r="O171" s="246"/>
      <c r="P171" s="246"/>
      <c r="Q171" s="246"/>
      <c r="R171" s="32"/>
      <c r="T171" s="165" t="s">
        <v>21</v>
      </c>
      <c r="U171" s="39" t="s">
        <v>43</v>
      </c>
      <c r="V171" s="31"/>
      <c r="W171" s="166">
        <f t="shared" si="6"/>
        <v>0</v>
      </c>
      <c r="X171" s="166">
        <v>0.00054</v>
      </c>
      <c r="Y171" s="166">
        <f t="shared" si="7"/>
        <v>0.0067100400000000004</v>
      </c>
      <c r="Z171" s="166">
        <v>0</v>
      </c>
      <c r="AA171" s="167">
        <f t="shared" si="8"/>
        <v>0</v>
      </c>
      <c r="AR171" s="13" t="s">
        <v>232</v>
      </c>
      <c r="AT171" s="13" t="s">
        <v>171</v>
      </c>
      <c r="AU171" s="13" t="s">
        <v>129</v>
      </c>
      <c r="AY171" s="13" t="s">
        <v>170</v>
      </c>
      <c r="BE171" s="105">
        <f t="shared" si="9"/>
        <v>0</v>
      </c>
      <c r="BF171" s="105">
        <f t="shared" si="10"/>
        <v>0</v>
      </c>
      <c r="BG171" s="105">
        <f t="shared" si="11"/>
        <v>0</v>
      </c>
      <c r="BH171" s="105">
        <f t="shared" si="12"/>
        <v>0</v>
      </c>
      <c r="BI171" s="105">
        <f t="shared" si="13"/>
        <v>0</v>
      </c>
      <c r="BJ171" s="13" t="s">
        <v>23</v>
      </c>
      <c r="BK171" s="105">
        <f t="shared" si="14"/>
        <v>0</v>
      </c>
      <c r="BL171" s="13" t="s">
        <v>232</v>
      </c>
      <c r="BM171" s="13" t="s">
        <v>680</v>
      </c>
    </row>
    <row r="172" spans="2:65" s="1" customFormat="1" ht="31.5" customHeight="1">
      <c r="B172" s="30"/>
      <c r="C172" s="161" t="s">
        <v>258</v>
      </c>
      <c r="D172" s="161" t="s">
        <v>171</v>
      </c>
      <c r="E172" s="162" t="s">
        <v>431</v>
      </c>
      <c r="F172" s="245" t="s">
        <v>432</v>
      </c>
      <c r="G172" s="246"/>
      <c r="H172" s="246"/>
      <c r="I172" s="246"/>
      <c r="J172" s="163" t="s">
        <v>281</v>
      </c>
      <c r="K172" s="172">
        <v>0</v>
      </c>
      <c r="L172" s="247">
        <v>0</v>
      </c>
      <c r="M172" s="246"/>
      <c r="N172" s="248">
        <f t="shared" si="5"/>
        <v>0</v>
      </c>
      <c r="O172" s="246"/>
      <c r="P172" s="246"/>
      <c r="Q172" s="246"/>
      <c r="R172" s="32"/>
      <c r="T172" s="165" t="s">
        <v>21</v>
      </c>
      <c r="U172" s="39" t="s">
        <v>43</v>
      </c>
      <c r="V172" s="31"/>
      <c r="W172" s="166">
        <f t="shared" si="6"/>
        <v>0</v>
      </c>
      <c r="X172" s="166">
        <v>0</v>
      </c>
      <c r="Y172" s="166">
        <f t="shared" si="7"/>
        <v>0</v>
      </c>
      <c r="Z172" s="166">
        <v>0</v>
      </c>
      <c r="AA172" s="167">
        <f t="shared" si="8"/>
        <v>0</v>
      </c>
      <c r="AR172" s="13" t="s">
        <v>232</v>
      </c>
      <c r="AT172" s="13" t="s">
        <v>171</v>
      </c>
      <c r="AU172" s="13" t="s">
        <v>129</v>
      </c>
      <c r="AY172" s="13" t="s">
        <v>170</v>
      </c>
      <c r="BE172" s="105">
        <f t="shared" si="9"/>
        <v>0</v>
      </c>
      <c r="BF172" s="105">
        <f t="shared" si="10"/>
        <v>0</v>
      </c>
      <c r="BG172" s="105">
        <f t="shared" si="11"/>
        <v>0</v>
      </c>
      <c r="BH172" s="105">
        <f t="shared" si="12"/>
        <v>0</v>
      </c>
      <c r="BI172" s="105">
        <f t="shared" si="13"/>
        <v>0</v>
      </c>
      <c r="BJ172" s="13" t="s">
        <v>23</v>
      </c>
      <c r="BK172" s="105">
        <f t="shared" si="14"/>
        <v>0</v>
      </c>
      <c r="BL172" s="13" t="s">
        <v>232</v>
      </c>
      <c r="BM172" s="13" t="s">
        <v>681</v>
      </c>
    </row>
    <row r="173" spans="2:63" s="9" customFormat="1" ht="29.85" customHeight="1">
      <c r="B173" s="150"/>
      <c r="C173" s="151"/>
      <c r="D173" s="160" t="s">
        <v>622</v>
      </c>
      <c r="E173" s="160"/>
      <c r="F173" s="160"/>
      <c r="G173" s="160"/>
      <c r="H173" s="160"/>
      <c r="I173" s="160"/>
      <c r="J173" s="160"/>
      <c r="K173" s="160"/>
      <c r="L173" s="160"/>
      <c r="M173" s="160"/>
      <c r="N173" s="258">
        <f>BK173</f>
        <v>0</v>
      </c>
      <c r="O173" s="259"/>
      <c r="P173" s="259"/>
      <c r="Q173" s="259"/>
      <c r="R173" s="153"/>
      <c r="T173" s="154"/>
      <c r="U173" s="151"/>
      <c r="V173" s="151"/>
      <c r="W173" s="155">
        <f>SUM(W174:W177)</f>
        <v>0</v>
      </c>
      <c r="X173" s="151"/>
      <c r="Y173" s="155">
        <f>SUM(Y174:Y177)</f>
        <v>0.13871618</v>
      </c>
      <c r="Z173" s="151"/>
      <c r="AA173" s="156">
        <f>SUM(AA174:AA177)</f>
        <v>0</v>
      </c>
      <c r="AR173" s="157" t="s">
        <v>129</v>
      </c>
      <c r="AT173" s="158" t="s">
        <v>77</v>
      </c>
      <c r="AU173" s="158" t="s">
        <v>23</v>
      </c>
      <c r="AY173" s="157" t="s">
        <v>170</v>
      </c>
      <c r="BK173" s="159">
        <f>SUM(BK174:BK177)</f>
        <v>0</v>
      </c>
    </row>
    <row r="174" spans="2:65" s="1" customFormat="1" ht="31.5" customHeight="1">
      <c r="B174" s="30"/>
      <c r="C174" s="161" t="s">
        <v>404</v>
      </c>
      <c r="D174" s="161" t="s">
        <v>171</v>
      </c>
      <c r="E174" s="162" t="s">
        <v>682</v>
      </c>
      <c r="F174" s="245" t="s">
        <v>683</v>
      </c>
      <c r="G174" s="246"/>
      <c r="H174" s="246"/>
      <c r="I174" s="246"/>
      <c r="J174" s="163" t="s">
        <v>174</v>
      </c>
      <c r="K174" s="164">
        <v>10.166</v>
      </c>
      <c r="L174" s="247">
        <v>0</v>
      </c>
      <c r="M174" s="246"/>
      <c r="N174" s="248">
        <f>ROUND(L174*K174,2)</f>
        <v>0</v>
      </c>
      <c r="O174" s="246"/>
      <c r="P174" s="246"/>
      <c r="Q174" s="246"/>
      <c r="R174" s="32"/>
      <c r="T174" s="165" t="s">
        <v>21</v>
      </c>
      <c r="U174" s="39" t="s">
        <v>43</v>
      </c>
      <c r="V174" s="31"/>
      <c r="W174" s="166">
        <f>V174*K174</f>
        <v>0</v>
      </c>
      <c r="X174" s="166">
        <v>0.00088</v>
      </c>
      <c r="Y174" s="166">
        <f>X174*K174</f>
        <v>0.00894608</v>
      </c>
      <c r="Z174" s="166">
        <v>0</v>
      </c>
      <c r="AA174" s="167">
        <f>Z174*K174</f>
        <v>0</v>
      </c>
      <c r="AR174" s="13" t="s">
        <v>232</v>
      </c>
      <c r="AT174" s="13" t="s">
        <v>171</v>
      </c>
      <c r="AU174" s="13" t="s">
        <v>129</v>
      </c>
      <c r="AY174" s="13" t="s">
        <v>170</v>
      </c>
      <c r="BE174" s="105">
        <f>IF(U174="základní",N174,0)</f>
        <v>0</v>
      </c>
      <c r="BF174" s="105">
        <f>IF(U174="snížená",N174,0)</f>
        <v>0</v>
      </c>
      <c r="BG174" s="105">
        <f>IF(U174="zákl. přenesená",N174,0)</f>
        <v>0</v>
      </c>
      <c r="BH174" s="105">
        <f>IF(U174="sníž. přenesená",N174,0)</f>
        <v>0</v>
      </c>
      <c r="BI174" s="105">
        <f>IF(U174="nulová",N174,0)</f>
        <v>0</v>
      </c>
      <c r="BJ174" s="13" t="s">
        <v>23</v>
      </c>
      <c r="BK174" s="105">
        <f>ROUND(L174*K174,2)</f>
        <v>0</v>
      </c>
      <c r="BL174" s="13" t="s">
        <v>232</v>
      </c>
      <c r="BM174" s="13" t="s">
        <v>684</v>
      </c>
    </row>
    <row r="175" spans="2:65" s="1" customFormat="1" ht="31.5" customHeight="1">
      <c r="B175" s="30"/>
      <c r="C175" s="168" t="s">
        <v>406</v>
      </c>
      <c r="D175" s="168" t="s">
        <v>246</v>
      </c>
      <c r="E175" s="169" t="s">
        <v>685</v>
      </c>
      <c r="F175" s="262" t="s">
        <v>686</v>
      </c>
      <c r="G175" s="263"/>
      <c r="H175" s="263"/>
      <c r="I175" s="263"/>
      <c r="J175" s="170" t="s">
        <v>174</v>
      </c>
      <c r="K175" s="171">
        <v>11.691</v>
      </c>
      <c r="L175" s="264">
        <v>0</v>
      </c>
      <c r="M175" s="263"/>
      <c r="N175" s="265">
        <f>ROUND(L175*K175,2)</f>
        <v>0</v>
      </c>
      <c r="O175" s="246"/>
      <c r="P175" s="246"/>
      <c r="Q175" s="246"/>
      <c r="R175" s="32"/>
      <c r="T175" s="165" t="s">
        <v>21</v>
      </c>
      <c r="U175" s="39" t="s">
        <v>43</v>
      </c>
      <c r="V175" s="31"/>
      <c r="W175" s="166">
        <f>V175*K175</f>
        <v>0</v>
      </c>
      <c r="X175" s="166">
        <v>0.0069</v>
      </c>
      <c r="Y175" s="166">
        <f>X175*K175</f>
        <v>0.0806679</v>
      </c>
      <c r="Z175" s="166">
        <v>0</v>
      </c>
      <c r="AA175" s="167">
        <f>Z175*K175</f>
        <v>0</v>
      </c>
      <c r="AR175" s="13" t="s">
        <v>414</v>
      </c>
      <c r="AT175" s="13" t="s">
        <v>246</v>
      </c>
      <c r="AU175" s="13" t="s">
        <v>129</v>
      </c>
      <c r="AY175" s="13" t="s">
        <v>170</v>
      </c>
      <c r="BE175" s="105">
        <f>IF(U175="základní",N175,0)</f>
        <v>0</v>
      </c>
      <c r="BF175" s="105">
        <f>IF(U175="snížená",N175,0)</f>
        <v>0</v>
      </c>
      <c r="BG175" s="105">
        <f>IF(U175="zákl. přenesená",N175,0)</f>
        <v>0</v>
      </c>
      <c r="BH175" s="105">
        <f>IF(U175="sníž. přenesená",N175,0)</f>
        <v>0</v>
      </c>
      <c r="BI175" s="105">
        <f>IF(U175="nulová",N175,0)</f>
        <v>0</v>
      </c>
      <c r="BJ175" s="13" t="s">
        <v>23</v>
      </c>
      <c r="BK175" s="105">
        <f>ROUND(L175*K175,2)</f>
        <v>0</v>
      </c>
      <c r="BL175" s="13" t="s">
        <v>232</v>
      </c>
      <c r="BM175" s="13" t="s">
        <v>687</v>
      </c>
    </row>
    <row r="176" spans="2:65" s="1" customFormat="1" ht="22.5" customHeight="1">
      <c r="B176" s="30"/>
      <c r="C176" s="168" t="s">
        <v>410</v>
      </c>
      <c r="D176" s="168" t="s">
        <v>246</v>
      </c>
      <c r="E176" s="169" t="s">
        <v>688</v>
      </c>
      <c r="F176" s="262" t="s">
        <v>689</v>
      </c>
      <c r="G176" s="263"/>
      <c r="H176" s="263"/>
      <c r="I176" s="263"/>
      <c r="J176" s="170" t="s">
        <v>174</v>
      </c>
      <c r="K176" s="171">
        <v>11.691</v>
      </c>
      <c r="L176" s="264">
        <v>0</v>
      </c>
      <c r="M176" s="263"/>
      <c r="N176" s="265">
        <f>ROUND(L176*K176,2)</f>
        <v>0</v>
      </c>
      <c r="O176" s="246"/>
      <c r="P176" s="246"/>
      <c r="Q176" s="246"/>
      <c r="R176" s="32"/>
      <c r="T176" s="165" t="s">
        <v>21</v>
      </c>
      <c r="U176" s="39" t="s">
        <v>43</v>
      </c>
      <c r="V176" s="31"/>
      <c r="W176" s="166">
        <f>V176*K176</f>
        <v>0</v>
      </c>
      <c r="X176" s="166">
        <v>0.0042</v>
      </c>
      <c r="Y176" s="166">
        <f>X176*K176</f>
        <v>0.0491022</v>
      </c>
      <c r="Z176" s="166">
        <v>0</v>
      </c>
      <c r="AA176" s="167">
        <f>Z176*K176</f>
        <v>0</v>
      </c>
      <c r="AR176" s="13" t="s">
        <v>414</v>
      </c>
      <c r="AT176" s="13" t="s">
        <v>246</v>
      </c>
      <c r="AU176" s="13" t="s">
        <v>129</v>
      </c>
      <c r="AY176" s="13" t="s">
        <v>170</v>
      </c>
      <c r="BE176" s="105">
        <f>IF(U176="základní",N176,0)</f>
        <v>0</v>
      </c>
      <c r="BF176" s="105">
        <f>IF(U176="snížená",N176,0)</f>
        <v>0</v>
      </c>
      <c r="BG176" s="105">
        <f>IF(U176="zákl. přenesená",N176,0)</f>
        <v>0</v>
      </c>
      <c r="BH176" s="105">
        <f>IF(U176="sníž. přenesená",N176,0)</f>
        <v>0</v>
      </c>
      <c r="BI176" s="105">
        <f>IF(U176="nulová",N176,0)</f>
        <v>0</v>
      </c>
      <c r="BJ176" s="13" t="s">
        <v>23</v>
      </c>
      <c r="BK176" s="105">
        <f>ROUND(L176*K176,2)</f>
        <v>0</v>
      </c>
      <c r="BL176" s="13" t="s">
        <v>232</v>
      </c>
      <c r="BM176" s="13" t="s">
        <v>690</v>
      </c>
    </row>
    <row r="177" spans="2:65" s="1" customFormat="1" ht="31.5" customHeight="1">
      <c r="B177" s="30"/>
      <c r="C177" s="161" t="s">
        <v>414</v>
      </c>
      <c r="D177" s="161" t="s">
        <v>171</v>
      </c>
      <c r="E177" s="162" t="s">
        <v>691</v>
      </c>
      <c r="F177" s="245" t="s">
        <v>692</v>
      </c>
      <c r="G177" s="246"/>
      <c r="H177" s="246"/>
      <c r="I177" s="246"/>
      <c r="J177" s="163" t="s">
        <v>281</v>
      </c>
      <c r="K177" s="172">
        <v>0</v>
      </c>
      <c r="L177" s="247">
        <v>0</v>
      </c>
      <c r="M177" s="246"/>
      <c r="N177" s="248">
        <f>ROUND(L177*K177,2)</f>
        <v>0</v>
      </c>
      <c r="O177" s="246"/>
      <c r="P177" s="246"/>
      <c r="Q177" s="246"/>
      <c r="R177" s="32"/>
      <c r="T177" s="165" t="s">
        <v>21</v>
      </c>
      <c r="U177" s="39" t="s">
        <v>43</v>
      </c>
      <c r="V177" s="31"/>
      <c r="W177" s="166">
        <f>V177*K177</f>
        <v>0</v>
      </c>
      <c r="X177" s="166">
        <v>0</v>
      </c>
      <c r="Y177" s="166">
        <f>X177*K177</f>
        <v>0</v>
      </c>
      <c r="Z177" s="166">
        <v>0</v>
      </c>
      <c r="AA177" s="167">
        <f>Z177*K177</f>
        <v>0</v>
      </c>
      <c r="AR177" s="13" t="s">
        <v>232</v>
      </c>
      <c r="AT177" s="13" t="s">
        <v>171</v>
      </c>
      <c r="AU177" s="13" t="s">
        <v>129</v>
      </c>
      <c r="AY177" s="13" t="s">
        <v>170</v>
      </c>
      <c r="BE177" s="105">
        <f>IF(U177="základní",N177,0)</f>
        <v>0</v>
      </c>
      <c r="BF177" s="105">
        <f>IF(U177="snížená",N177,0)</f>
        <v>0</v>
      </c>
      <c r="BG177" s="105">
        <f>IF(U177="zákl. přenesená",N177,0)</f>
        <v>0</v>
      </c>
      <c r="BH177" s="105">
        <f>IF(U177="sníž. přenesená",N177,0)</f>
        <v>0</v>
      </c>
      <c r="BI177" s="105">
        <f>IF(U177="nulová",N177,0)</f>
        <v>0</v>
      </c>
      <c r="BJ177" s="13" t="s">
        <v>23</v>
      </c>
      <c r="BK177" s="105">
        <f>ROUND(L177*K177,2)</f>
        <v>0</v>
      </c>
      <c r="BL177" s="13" t="s">
        <v>232</v>
      </c>
      <c r="BM177" s="13" t="s">
        <v>693</v>
      </c>
    </row>
    <row r="178" spans="2:63" s="9" customFormat="1" ht="29.85" customHeight="1">
      <c r="B178" s="150"/>
      <c r="C178" s="151"/>
      <c r="D178" s="160" t="s">
        <v>623</v>
      </c>
      <c r="E178" s="160"/>
      <c r="F178" s="160"/>
      <c r="G178" s="160"/>
      <c r="H178" s="160"/>
      <c r="I178" s="160"/>
      <c r="J178" s="160"/>
      <c r="K178" s="160"/>
      <c r="L178" s="160"/>
      <c r="M178" s="160"/>
      <c r="N178" s="258">
        <f>BK178</f>
        <v>0</v>
      </c>
      <c r="O178" s="259"/>
      <c r="P178" s="259"/>
      <c r="Q178" s="259"/>
      <c r="R178" s="153"/>
      <c r="T178" s="154"/>
      <c r="U178" s="151"/>
      <c r="V178" s="151"/>
      <c r="W178" s="155">
        <f>SUM(W179:W184)</f>
        <v>0</v>
      </c>
      <c r="X178" s="151"/>
      <c r="Y178" s="155">
        <f>SUM(Y179:Y184)</f>
        <v>0.34635256000000003</v>
      </c>
      <c r="Z178" s="151"/>
      <c r="AA178" s="156">
        <f>SUM(AA179:AA184)</f>
        <v>0</v>
      </c>
      <c r="AR178" s="157" t="s">
        <v>129</v>
      </c>
      <c r="AT178" s="158" t="s">
        <v>77</v>
      </c>
      <c r="AU178" s="158" t="s">
        <v>23</v>
      </c>
      <c r="AY178" s="157" t="s">
        <v>170</v>
      </c>
      <c r="BK178" s="159">
        <f>SUM(BK179:BK184)</f>
        <v>0</v>
      </c>
    </row>
    <row r="179" spans="2:65" s="1" customFormat="1" ht="31.5" customHeight="1">
      <c r="B179" s="30"/>
      <c r="C179" s="161" t="s">
        <v>418</v>
      </c>
      <c r="D179" s="161" t="s">
        <v>171</v>
      </c>
      <c r="E179" s="162" t="s">
        <v>694</v>
      </c>
      <c r="F179" s="245" t="s">
        <v>695</v>
      </c>
      <c r="G179" s="246"/>
      <c r="H179" s="246"/>
      <c r="I179" s="246"/>
      <c r="J179" s="163" t="s">
        <v>198</v>
      </c>
      <c r="K179" s="164">
        <v>0.882</v>
      </c>
      <c r="L179" s="247">
        <v>0</v>
      </c>
      <c r="M179" s="246"/>
      <c r="N179" s="248">
        <f aca="true" t="shared" si="15" ref="N179:N184">ROUND(L179*K179,2)</f>
        <v>0</v>
      </c>
      <c r="O179" s="246"/>
      <c r="P179" s="246"/>
      <c r="Q179" s="246"/>
      <c r="R179" s="32"/>
      <c r="T179" s="165" t="s">
        <v>21</v>
      </c>
      <c r="U179" s="39" t="s">
        <v>43</v>
      </c>
      <c r="V179" s="31"/>
      <c r="W179" s="166">
        <f aca="true" t="shared" si="16" ref="W179:W184">V179*K179</f>
        <v>0</v>
      </c>
      <c r="X179" s="166">
        <v>0.00108</v>
      </c>
      <c r="Y179" s="166">
        <f aca="true" t="shared" si="17" ref="Y179:Y184">X179*K179</f>
        <v>0.00095256</v>
      </c>
      <c r="Z179" s="166">
        <v>0</v>
      </c>
      <c r="AA179" s="167">
        <f aca="true" t="shared" si="18" ref="AA179:AA184">Z179*K179</f>
        <v>0</v>
      </c>
      <c r="AR179" s="13" t="s">
        <v>232</v>
      </c>
      <c r="AT179" s="13" t="s">
        <v>171</v>
      </c>
      <c r="AU179" s="13" t="s">
        <v>129</v>
      </c>
      <c r="AY179" s="13" t="s">
        <v>170</v>
      </c>
      <c r="BE179" s="105">
        <f aca="true" t="shared" si="19" ref="BE179:BE184">IF(U179="základní",N179,0)</f>
        <v>0</v>
      </c>
      <c r="BF179" s="105">
        <f aca="true" t="shared" si="20" ref="BF179:BF184">IF(U179="snížená",N179,0)</f>
        <v>0</v>
      </c>
      <c r="BG179" s="105">
        <f aca="true" t="shared" si="21" ref="BG179:BG184">IF(U179="zákl. přenesená",N179,0)</f>
        <v>0</v>
      </c>
      <c r="BH179" s="105">
        <f aca="true" t="shared" si="22" ref="BH179:BH184">IF(U179="sníž. přenesená",N179,0)</f>
        <v>0</v>
      </c>
      <c r="BI179" s="105">
        <f aca="true" t="shared" si="23" ref="BI179:BI184">IF(U179="nulová",N179,0)</f>
        <v>0</v>
      </c>
      <c r="BJ179" s="13" t="s">
        <v>23</v>
      </c>
      <c r="BK179" s="105">
        <f aca="true" t="shared" si="24" ref="BK179:BK184">ROUND(L179*K179,2)</f>
        <v>0</v>
      </c>
      <c r="BL179" s="13" t="s">
        <v>232</v>
      </c>
      <c r="BM179" s="13" t="s">
        <v>696</v>
      </c>
    </row>
    <row r="180" spans="2:65" s="1" customFormat="1" ht="31.5" customHeight="1">
      <c r="B180" s="30"/>
      <c r="C180" s="161" t="s">
        <v>422</v>
      </c>
      <c r="D180" s="161" t="s">
        <v>171</v>
      </c>
      <c r="E180" s="162" t="s">
        <v>697</v>
      </c>
      <c r="F180" s="245" t="s">
        <v>698</v>
      </c>
      <c r="G180" s="246"/>
      <c r="H180" s="246"/>
      <c r="I180" s="246"/>
      <c r="J180" s="163" t="s">
        <v>174</v>
      </c>
      <c r="K180" s="164">
        <v>10.166</v>
      </c>
      <c r="L180" s="247">
        <v>0</v>
      </c>
      <c r="M180" s="246"/>
      <c r="N180" s="248">
        <f t="shared" si="15"/>
        <v>0</v>
      </c>
      <c r="O180" s="246"/>
      <c r="P180" s="246"/>
      <c r="Q180" s="246"/>
      <c r="R180" s="32"/>
      <c r="T180" s="165" t="s">
        <v>21</v>
      </c>
      <c r="U180" s="39" t="s">
        <v>43</v>
      </c>
      <c r="V180" s="31"/>
      <c r="W180" s="166">
        <f t="shared" si="16"/>
        <v>0</v>
      </c>
      <c r="X180" s="166">
        <v>0</v>
      </c>
      <c r="Y180" s="166">
        <f t="shared" si="17"/>
        <v>0</v>
      </c>
      <c r="Z180" s="166">
        <v>0</v>
      </c>
      <c r="AA180" s="167">
        <f t="shared" si="18"/>
        <v>0</v>
      </c>
      <c r="AR180" s="13" t="s">
        <v>232</v>
      </c>
      <c r="AT180" s="13" t="s">
        <v>171</v>
      </c>
      <c r="AU180" s="13" t="s">
        <v>129</v>
      </c>
      <c r="AY180" s="13" t="s">
        <v>170</v>
      </c>
      <c r="BE180" s="105">
        <f t="shared" si="19"/>
        <v>0</v>
      </c>
      <c r="BF180" s="105">
        <f t="shared" si="20"/>
        <v>0</v>
      </c>
      <c r="BG180" s="105">
        <f t="shared" si="21"/>
        <v>0</v>
      </c>
      <c r="BH180" s="105">
        <f t="shared" si="22"/>
        <v>0</v>
      </c>
      <c r="BI180" s="105">
        <f t="shared" si="23"/>
        <v>0</v>
      </c>
      <c r="BJ180" s="13" t="s">
        <v>23</v>
      </c>
      <c r="BK180" s="105">
        <f t="shared" si="24"/>
        <v>0</v>
      </c>
      <c r="BL180" s="13" t="s">
        <v>232</v>
      </c>
      <c r="BM180" s="13" t="s">
        <v>699</v>
      </c>
    </row>
    <row r="181" spans="2:65" s="1" customFormat="1" ht="31.5" customHeight="1">
      <c r="B181" s="30"/>
      <c r="C181" s="168" t="s">
        <v>426</v>
      </c>
      <c r="D181" s="168" t="s">
        <v>246</v>
      </c>
      <c r="E181" s="169" t="s">
        <v>700</v>
      </c>
      <c r="F181" s="262" t="s">
        <v>701</v>
      </c>
      <c r="G181" s="263"/>
      <c r="H181" s="263"/>
      <c r="I181" s="263"/>
      <c r="J181" s="170" t="s">
        <v>198</v>
      </c>
      <c r="K181" s="171">
        <v>0.254</v>
      </c>
      <c r="L181" s="264">
        <v>0</v>
      </c>
      <c r="M181" s="263"/>
      <c r="N181" s="265">
        <f t="shared" si="15"/>
        <v>0</v>
      </c>
      <c r="O181" s="246"/>
      <c r="P181" s="246"/>
      <c r="Q181" s="246"/>
      <c r="R181" s="32"/>
      <c r="T181" s="165" t="s">
        <v>21</v>
      </c>
      <c r="U181" s="39" t="s">
        <v>43</v>
      </c>
      <c r="V181" s="31"/>
      <c r="W181" s="166">
        <f t="shared" si="16"/>
        <v>0</v>
      </c>
      <c r="X181" s="166">
        <v>0.55</v>
      </c>
      <c r="Y181" s="166">
        <f t="shared" si="17"/>
        <v>0.13970000000000002</v>
      </c>
      <c r="Z181" s="166">
        <v>0</v>
      </c>
      <c r="AA181" s="167">
        <f t="shared" si="18"/>
        <v>0</v>
      </c>
      <c r="AR181" s="13" t="s">
        <v>200</v>
      </c>
      <c r="AT181" s="13" t="s">
        <v>246</v>
      </c>
      <c r="AU181" s="13" t="s">
        <v>129</v>
      </c>
      <c r="AY181" s="13" t="s">
        <v>170</v>
      </c>
      <c r="BE181" s="105">
        <f t="shared" si="19"/>
        <v>0</v>
      </c>
      <c r="BF181" s="105">
        <f t="shared" si="20"/>
        <v>0</v>
      </c>
      <c r="BG181" s="105">
        <f t="shared" si="21"/>
        <v>0</v>
      </c>
      <c r="BH181" s="105">
        <f t="shared" si="22"/>
        <v>0</v>
      </c>
      <c r="BI181" s="105">
        <f t="shared" si="23"/>
        <v>0</v>
      </c>
      <c r="BJ181" s="13" t="s">
        <v>23</v>
      </c>
      <c r="BK181" s="105">
        <f t="shared" si="24"/>
        <v>0</v>
      </c>
      <c r="BL181" s="13" t="s">
        <v>175</v>
      </c>
      <c r="BM181" s="13" t="s">
        <v>702</v>
      </c>
    </row>
    <row r="182" spans="2:65" s="1" customFormat="1" ht="31.5" customHeight="1">
      <c r="B182" s="30"/>
      <c r="C182" s="161" t="s">
        <v>430</v>
      </c>
      <c r="D182" s="161" t="s">
        <v>171</v>
      </c>
      <c r="E182" s="162" t="s">
        <v>703</v>
      </c>
      <c r="F182" s="245" t="s">
        <v>704</v>
      </c>
      <c r="G182" s="246"/>
      <c r="H182" s="246"/>
      <c r="I182" s="246"/>
      <c r="J182" s="163" t="s">
        <v>243</v>
      </c>
      <c r="K182" s="164">
        <v>26.8</v>
      </c>
      <c r="L182" s="247">
        <v>0</v>
      </c>
      <c r="M182" s="246"/>
      <c r="N182" s="248">
        <f t="shared" si="15"/>
        <v>0</v>
      </c>
      <c r="O182" s="246"/>
      <c r="P182" s="246"/>
      <c r="Q182" s="246"/>
      <c r="R182" s="32"/>
      <c r="T182" s="165" t="s">
        <v>21</v>
      </c>
      <c r="U182" s="39" t="s">
        <v>43</v>
      </c>
      <c r="V182" s="31"/>
      <c r="W182" s="166">
        <f t="shared" si="16"/>
        <v>0</v>
      </c>
      <c r="X182" s="166">
        <v>0</v>
      </c>
      <c r="Y182" s="166">
        <f t="shared" si="17"/>
        <v>0</v>
      </c>
      <c r="Z182" s="166">
        <v>0</v>
      </c>
      <c r="AA182" s="167">
        <f t="shared" si="18"/>
        <v>0</v>
      </c>
      <c r="AR182" s="13" t="s">
        <v>232</v>
      </c>
      <c r="AT182" s="13" t="s">
        <v>171</v>
      </c>
      <c r="AU182" s="13" t="s">
        <v>129</v>
      </c>
      <c r="AY182" s="13" t="s">
        <v>170</v>
      </c>
      <c r="BE182" s="105">
        <f t="shared" si="19"/>
        <v>0</v>
      </c>
      <c r="BF182" s="105">
        <f t="shared" si="20"/>
        <v>0</v>
      </c>
      <c r="BG182" s="105">
        <f t="shared" si="21"/>
        <v>0</v>
      </c>
      <c r="BH182" s="105">
        <f t="shared" si="22"/>
        <v>0</v>
      </c>
      <c r="BI182" s="105">
        <f t="shared" si="23"/>
        <v>0</v>
      </c>
      <c r="BJ182" s="13" t="s">
        <v>23</v>
      </c>
      <c r="BK182" s="105">
        <f t="shared" si="24"/>
        <v>0</v>
      </c>
      <c r="BL182" s="13" t="s">
        <v>232</v>
      </c>
      <c r="BM182" s="13" t="s">
        <v>705</v>
      </c>
    </row>
    <row r="183" spans="2:65" s="1" customFormat="1" ht="22.5" customHeight="1">
      <c r="B183" s="30"/>
      <c r="C183" s="168" t="s">
        <v>434</v>
      </c>
      <c r="D183" s="168" t="s">
        <v>246</v>
      </c>
      <c r="E183" s="169" t="s">
        <v>706</v>
      </c>
      <c r="F183" s="262" t="s">
        <v>707</v>
      </c>
      <c r="G183" s="263"/>
      <c r="H183" s="263"/>
      <c r="I183" s="263"/>
      <c r="J183" s="170" t="s">
        <v>198</v>
      </c>
      <c r="K183" s="171">
        <v>0.374</v>
      </c>
      <c r="L183" s="264">
        <v>0</v>
      </c>
      <c r="M183" s="263"/>
      <c r="N183" s="265">
        <f t="shared" si="15"/>
        <v>0</v>
      </c>
      <c r="O183" s="246"/>
      <c r="P183" s="246"/>
      <c r="Q183" s="246"/>
      <c r="R183" s="32"/>
      <c r="T183" s="165" t="s">
        <v>21</v>
      </c>
      <c r="U183" s="39" t="s">
        <v>43</v>
      </c>
      <c r="V183" s="31"/>
      <c r="W183" s="166">
        <f t="shared" si="16"/>
        <v>0</v>
      </c>
      <c r="X183" s="166">
        <v>0.55</v>
      </c>
      <c r="Y183" s="166">
        <f t="shared" si="17"/>
        <v>0.20570000000000002</v>
      </c>
      <c r="Z183" s="166">
        <v>0</v>
      </c>
      <c r="AA183" s="167">
        <f t="shared" si="18"/>
        <v>0</v>
      </c>
      <c r="AR183" s="13" t="s">
        <v>414</v>
      </c>
      <c r="AT183" s="13" t="s">
        <v>246</v>
      </c>
      <c r="AU183" s="13" t="s">
        <v>129</v>
      </c>
      <c r="AY183" s="13" t="s">
        <v>170</v>
      </c>
      <c r="BE183" s="105">
        <f t="shared" si="19"/>
        <v>0</v>
      </c>
      <c r="BF183" s="105">
        <f t="shared" si="20"/>
        <v>0</v>
      </c>
      <c r="BG183" s="105">
        <f t="shared" si="21"/>
        <v>0</v>
      </c>
      <c r="BH183" s="105">
        <f t="shared" si="22"/>
        <v>0</v>
      </c>
      <c r="BI183" s="105">
        <f t="shared" si="23"/>
        <v>0</v>
      </c>
      <c r="BJ183" s="13" t="s">
        <v>23</v>
      </c>
      <c r="BK183" s="105">
        <f t="shared" si="24"/>
        <v>0</v>
      </c>
      <c r="BL183" s="13" t="s">
        <v>232</v>
      </c>
      <c r="BM183" s="13" t="s">
        <v>708</v>
      </c>
    </row>
    <row r="184" spans="2:65" s="1" customFormat="1" ht="31.5" customHeight="1">
      <c r="B184" s="30"/>
      <c r="C184" s="161" t="s">
        <v>438</v>
      </c>
      <c r="D184" s="161" t="s">
        <v>171</v>
      </c>
      <c r="E184" s="162" t="s">
        <v>709</v>
      </c>
      <c r="F184" s="245" t="s">
        <v>710</v>
      </c>
      <c r="G184" s="246"/>
      <c r="H184" s="246"/>
      <c r="I184" s="246"/>
      <c r="J184" s="163" t="s">
        <v>281</v>
      </c>
      <c r="K184" s="172">
        <v>0</v>
      </c>
      <c r="L184" s="247">
        <v>0</v>
      </c>
      <c r="M184" s="246"/>
      <c r="N184" s="248">
        <f t="shared" si="15"/>
        <v>0</v>
      </c>
      <c r="O184" s="246"/>
      <c r="P184" s="246"/>
      <c r="Q184" s="246"/>
      <c r="R184" s="32"/>
      <c r="T184" s="165" t="s">
        <v>21</v>
      </c>
      <c r="U184" s="39" t="s">
        <v>43</v>
      </c>
      <c r="V184" s="31"/>
      <c r="W184" s="166">
        <f t="shared" si="16"/>
        <v>0</v>
      </c>
      <c r="X184" s="166">
        <v>0</v>
      </c>
      <c r="Y184" s="166">
        <f t="shared" si="17"/>
        <v>0</v>
      </c>
      <c r="Z184" s="166">
        <v>0</v>
      </c>
      <c r="AA184" s="167">
        <f t="shared" si="18"/>
        <v>0</v>
      </c>
      <c r="AR184" s="13" t="s">
        <v>232</v>
      </c>
      <c r="AT184" s="13" t="s">
        <v>171</v>
      </c>
      <c r="AU184" s="13" t="s">
        <v>129</v>
      </c>
      <c r="AY184" s="13" t="s">
        <v>170</v>
      </c>
      <c r="BE184" s="105">
        <f t="shared" si="19"/>
        <v>0</v>
      </c>
      <c r="BF184" s="105">
        <f t="shared" si="20"/>
        <v>0</v>
      </c>
      <c r="BG184" s="105">
        <f t="shared" si="21"/>
        <v>0</v>
      </c>
      <c r="BH184" s="105">
        <f t="shared" si="22"/>
        <v>0</v>
      </c>
      <c r="BI184" s="105">
        <f t="shared" si="23"/>
        <v>0</v>
      </c>
      <c r="BJ184" s="13" t="s">
        <v>23</v>
      </c>
      <c r="BK184" s="105">
        <f t="shared" si="24"/>
        <v>0</v>
      </c>
      <c r="BL184" s="13" t="s">
        <v>232</v>
      </c>
      <c r="BM184" s="13" t="s">
        <v>711</v>
      </c>
    </row>
    <row r="185" spans="2:63" s="9" customFormat="1" ht="29.85" customHeight="1">
      <c r="B185" s="150"/>
      <c r="C185" s="151"/>
      <c r="D185" s="160" t="s">
        <v>443</v>
      </c>
      <c r="E185" s="160"/>
      <c r="F185" s="160"/>
      <c r="G185" s="160"/>
      <c r="H185" s="160"/>
      <c r="I185" s="160"/>
      <c r="J185" s="160"/>
      <c r="K185" s="160"/>
      <c r="L185" s="160"/>
      <c r="M185" s="160"/>
      <c r="N185" s="258">
        <f>BK185</f>
        <v>0</v>
      </c>
      <c r="O185" s="259"/>
      <c r="P185" s="259"/>
      <c r="Q185" s="259"/>
      <c r="R185" s="153"/>
      <c r="T185" s="154"/>
      <c r="U185" s="151"/>
      <c r="V185" s="151"/>
      <c r="W185" s="155">
        <f>SUM(W186:W191)</f>
        <v>0</v>
      </c>
      <c r="X185" s="151"/>
      <c r="Y185" s="155">
        <f>SUM(Y186:Y191)</f>
        <v>0.052976</v>
      </c>
      <c r="Z185" s="151"/>
      <c r="AA185" s="156">
        <f>SUM(AA186:AA191)</f>
        <v>0</v>
      </c>
      <c r="AR185" s="157" t="s">
        <v>129</v>
      </c>
      <c r="AT185" s="158" t="s">
        <v>77</v>
      </c>
      <c r="AU185" s="158" t="s">
        <v>23</v>
      </c>
      <c r="AY185" s="157" t="s">
        <v>170</v>
      </c>
      <c r="BK185" s="159">
        <f>SUM(BK186:BK191)</f>
        <v>0</v>
      </c>
    </row>
    <row r="186" spans="2:65" s="1" customFormat="1" ht="31.5" customHeight="1">
      <c r="B186" s="30"/>
      <c r="C186" s="161" t="s">
        <v>575</v>
      </c>
      <c r="D186" s="161" t="s">
        <v>171</v>
      </c>
      <c r="E186" s="162" t="s">
        <v>712</v>
      </c>
      <c r="F186" s="245" t="s">
        <v>713</v>
      </c>
      <c r="G186" s="246"/>
      <c r="H186" s="246"/>
      <c r="I186" s="246"/>
      <c r="J186" s="163" t="s">
        <v>243</v>
      </c>
      <c r="K186" s="164">
        <v>13.4</v>
      </c>
      <c r="L186" s="247">
        <v>0</v>
      </c>
      <c r="M186" s="246"/>
      <c r="N186" s="248">
        <f aca="true" t="shared" si="25" ref="N186:N191">ROUND(L186*K186,2)</f>
        <v>0</v>
      </c>
      <c r="O186" s="246"/>
      <c r="P186" s="246"/>
      <c r="Q186" s="246"/>
      <c r="R186" s="32"/>
      <c r="T186" s="165" t="s">
        <v>21</v>
      </c>
      <c r="U186" s="39" t="s">
        <v>43</v>
      </c>
      <c r="V186" s="31"/>
      <c r="W186" s="166">
        <f aca="true" t="shared" si="26" ref="W186:W191">V186*K186</f>
        <v>0</v>
      </c>
      <c r="X186" s="166">
        <v>0.00218</v>
      </c>
      <c r="Y186" s="166">
        <f aca="true" t="shared" si="27" ref="Y186:Y191">X186*K186</f>
        <v>0.029212000000000002</v>
      </c>
      <c r="Z186" s="166">
        <v>0</v>
      </c>
      <c r="AA186" s="167">
        <f aca="true" t="shared" si="28" ref="AA186:AA191">Z186*K186</f>
        <v>0</v>
      </c>
      <c r="AR186" s="13" t="s">
        <v>232</v>
      </c>
      <c r="AT186" s="13" t="s">
        <v>171</v>
      </c>
      <c r="AU186" s="13" t="s">
        <v>129</v>
      </c>
      <c r="AY186" s="13" t="s">
        <v>170</v>
      </c>
      <c r="BE186" s="105">
        <f aca="true" t="shared" si="29" ref="BE186:BE191">IF(U186="základní",N186,0)</f>
        <v>0</v>
      </c>
      <c r="BF186" s="105">
        <f aca="true" t="shared" si="30" ref="BF186:BF191">IF(U186="snížená",N186,0)</f>
        <v>0</v>
      </c>
      <c r="BG186" s="105">
        <f aca="true" t="shared" si="31" ref="BG186:BG191">IF(U186="zákl. přenesená",N186,0)</f>
        <v>0</v>
      </c>
      <c r="BH186" s="105">
        <f aca="true" t="shared" si="32" ref="BH186:BH191">IF(U186="sníž. přenesená",N186,0)</f>
        <v>0</v>
      </c>
      <c r="BI186" s="105">
        <f aca="true" t="shared" si="33" ref="BI186:BI191">IF(U186="nulová",N186,0)</f>
        <v>0</v>
      </c>
      <c r="BJ186" s="13" t="s">
        <v>23</v>
      </c>
      <c r="BK186" s="105">
        <f aca="true" t="shared" si="34" ref="BK186:BK191">ROUND(L186*K186,2)</f>
        <v>0</v>
      </c>
      <c r="BL186" s="13" t="s">
        <v>232</v>
      </c>
      <c r="BM186" s="13" t="s">
        <v>714</v>
      </c>
    </row>
    <row r="187" spans="2:65" s="1" customFormat="1" ht="31.5" customHeight="1">
      <c r="B187" s="30"/>
      <c r="C187" s="161" t="s">
        <v>577</v>
      </c>
      <c r="D187" s="161" t="s">
        <v>171</v>
      </c>
      <c r="E187" s="162" t="s">
        <v>715</v>
      </c>
      <c r="F187" s="245" t="s">
        <v>716</v>
      </c>
      <c r="G187" s="246"/>
      <c r="H187" s="246"/>
      <c r="I187" s="246"/>
      <c r="J187" s="163" t="s">
        <v>243</v>
      </c>
      <c r="K187" s="164">
        <v>4.6</v>
      </c>
      <c r="L187" s="247">
        <v>0</v>
      </c>
      <c r="M187" s="246"/>
      <c r="N187" s="248">
        <f t="shared" si="25"/>
        <v>0</v>
      </c>
      <c r="O187" s="246"/>
      <c r="P187" s="246"/>
      <c r="Q187" s="246"/>
      <c r="R187" s="32"/>
      <c r="T187" s="165" t="s">
        <v>21</v>
      </c>
      <c r="U187" s="39" t="s">
        <v>43</v>
      </c>
      <c r="V187" s="31"/>
      <c r="W187" s="166">
        <f t="shared" si="26"/>
        <v>0</v>
      </c>
      <c r="X187" s="166">
        <v>0.00227</v>
      </c>
      <c r="Y187" s="166">
        <f t="shared" si="27"/>
        <v>0.010441999999999998</v>
      </c>
      <c r="Z187" s="166">
        <v>0</v>
      </c>
      <c r="AA187" s="167">
        <f t="shared" si="28"/>
        <v>0</v>
      </c>
      <c r="AR187" s="13" t="s">
        <v>232</v>
      </c>
      <c r="AT187" s="13" t="s">
        <v>171</v>
      </c>
      <c r="AU187" s="13" t="s">
        <v>129</v>
      </c>
      <c r="AY187" s="13" t="s">
        <v>170</v>
      </c>
      <c r="BE187" s="105">
        <f t="shared" si="29"/>
        <v>0</v>
      </c>
      <c r="BF187" s="105">
        <f t="shared" si="30"/>
        <v>0</v>
      </c>
      <c r="BG187" s="105">
        <f t="shared" si="31"/>
        <v>0</v>
      </c>
      <c r="BH187" s="105">
        <f t="shared" si="32"/>
        <v>0</v>
      </c>
      <c r="BI187" s="105">
        <f t="shared" si="33"/>
        <v>0</v>
      </c>
      <c r="BJ187" s="13" t="s">
        <v>23</v>
      </c>
      <c r="BK187" s="105">
        <f t="shared" si="34"/>
        <v>0</v>
      </c>
      <c r="BL187" s="13" t="s">
        <v>232</v>
      </c>
      <c r="BM187" s="13" t="s">
        <v>717</v>
      </c>
    </row>
    <row r="188" spans="2:65" s="1" customFormat="1" ht="31.5" customHeight="1">
      <c r="B188" s="30"/>
      <c r="C188" s="161" t="s">
        <v>579</v>
      </c>
      <c r="D188" s="161" t="s">
        <v>171</v>
      </c>
      <c r="E188" s="162" t="s">
        <v>718</v>
      </c>
      <c r="F188" s="245" t="s">
        <v>719</v>
      </c>
      <c r="G188" s="246"/>
      <c r="H188" s="246"/>
      <c r="I188" s="246"/>
      <c r="J188" s="163" t="s">
        <v>243</v>
      </c>
      <c r="K188" s="164">
        <v>2</v>
      </c>
      <c r="L188" s="247">
        <v>0</v>
      </c>
      <c r="M188" s="246"/>
      <c r="N188" s="248">
        <f t="shared" si="25"/>
        <v>0</v>
      </c>
      <c r="O188" s="246"/>
      <c r="P188" s="246"/>
      <c r="Q188" s="246"/>
      <c r="R188" s="32"/>
      <c r="T188" s="165" t="s">
        <v>21</v>
      </c>
      <c r="U188" s="39" t="s">
        <v>43</v>
      </c>
      <c r="V188" s="31"/>
      <c r="W188" s="166">
        <f t="shared" si="26"/>
        <v>0</v>
      </c>
      <c r="X188" s="166">
        <v>0.00222</v>
      </c>
      <c r="Y188" s="166">
        <f t="shared" si="27"/>
        <v>0.00444</v>
      </c>
      <c r="Z188" s="166">
        <v>0</v>
      </c>
      <c r="AA188" s="167">
        <f t="shared" si="28"/>
        <v>0</v>
      </c>
      <c r="AR188" s="13" t="s">
        <v>232</v>
      </c>
      <c r="AT188" s="13" t="s">
        <v>171</v>
      </c>
      <c r="AU188" s="13" t="s">
        <v>129</v>
      </c>
      <c r="AY188" s="13" t="s">
        <v>170</v>
      </c>
      <c r="BE188" s="105">
        <f t="shared" si="29"/>
        <v>0</v>
      </c>
      <c r="BF188" s="105">
        <f t="shared" si="30"/>
        <v>0</v>
      </c>
      <c r="BG188" s="105">
        <f t="shared" si="31"/>
        <v>0</v>
      </c>
      <c r="BH188" s="105">
        <f t="shared" si="32"/>
        <v>0</v>
      </c>
      <c r="BI188" s="105">
        <f t="shared" si="33"/>
        <v>0</v>
      </c>
      <c r="BJ188" s="13" t="s">
        <v>23</v>
      </c>
      <c r="BK188" s="105">
        <f t="shared" si="34"/>
        <v>0</v>
      </c>
      <c r="BL188" s="13" t="s">
        <v>232</v>
      </c>
      <c r="BM188" s="13" t="s">
        <v>720</v>
      </c>
    </row>
    <row r="189" spans="2:65" s="1" customFormat="1" ht="31.5" customHeight="1">
      <c r="B189" s="30"/>
      <c r="C189" s="161" t="s">
        <v>581</v>
      </c>
      <c r="D189" s="161" t="s">
        <v>171</v>
      </c>
      <c r="E189" s="162" t="s">
        <v>477</v>
      </c>
      <c r="F189" s="245" t="s">
        <v>721</v>
      </c>
      <c r="G189" s="246"/>
      <c r="H189" s="246"/>
      <c r="I189" s="246"/>
      <c r="J189" s="163" t="s">
        <v>243</v>
      </c>
      <c r="K189" s="164">
        <v>4.6</v>
      </c>
      <c r="L189" s="247">
        <v>0</v>
      </c>
      <c r="M189" s="246"/>
      <c r="N189" s="248">
        <f t="shared" si="25"/>
        <v>0</v>
      </c>
      <c r="O189" s="246"/>
      <c r="P189" s="246"/>
      <c r="Q189" s="246"/>
      <c r="R189" s="32"/>
      <c r="T189" s="165" t="s">
        <v>21</v>
      </c>
      <c r="U189" s="39" t="s">
        <v>43</v>
      </c>
      <c r="V189" s="31"/>
      <c r="W189" s="166">
        <f t="shared" si="26"/>
        <v>0</v>
      </c>
      <c r="X189" s="166">
        <v>0.00137</v>
      </c>
      <c r="Y189" s="166">
        <f t="shared" si="27"/>
        <v>0.0063019999999999994</v>
      </c>
      <c r="Z189" s="166">
        <v>0</v>
      </c>
      <c r="AA189" s="167">
        <f t="shared" si="28"/>
        <v>0</v>
      </c>
      <c r="AR189" s="13" t="s">
        <v>232</v>
      </c>
      <c r="AT189" s="13" t="s">
        <v>171</v>
      </c>
      <c r="AU189" s="13" t="s">
        <v>129</v>
      </c>
      <c r="AY189" s="13" t="s">
        <v>170</v>
      </c>
      <c r="BE189" s="105">
        <f t="shared" si="29"/>
        <v>0</v>
      </c>
      <c r="BF189" s="105">
        <f t="shared" si="30"/>
        <v>0</v>
      </c>
      <c r="BG189" s="105">
        <f t="shared" si="31"/>
        <v>0</v>
      </c>
      <c r="BH189" s="105">
        <f t="shared" si="32"/>
        <v>0</v>
      </c>
      <c r="BI189" s="105">
        <f t="shared" si="33"/>
        <v>0</v>
      </c>
      <c r="BJ189" s="13" t="s">
        <v>23</v>
      </c>
      <c r="BK189" s="105">
        <f t="shared" si="34"/>
        <v>0</v>
      </c>
      <c r="BL189" s="13" t="s">
        <v>232</v>
      </c>
      <c r="BM189" s="13" t="s">
        <v>722</v>
      </c>
    </row>
    <row r="190" spans="2:65" s="1" customFormat="1" ht="31.5" customHeight="1">
      <c r="B190" s="30"/>
      <c r="C190" s="161" t="s">
        <v>583</v>
      </c>
      <c r="D190" s="161" t="s">
        <v>171</v>
      </c>
      <c r="E190" s="162" t="s">
        <v>723</v>
      </c>
      <c r="F190" s="245" t="s">
        <v>724</v>
      </c>
      <c r="G190" s="246"/>
      <c r="H190" s="246"/>
      <c r="I190" s="246"/>
      <c r="J190" s="163" t="s">
        <v>243</v>
      </c>
      <c r="K190" s="164">
        <v>3</v>
      </c>
      <c r="L190" s="247">
        <v>0</v>
      </c>
      <c r="M190" s="246"/>
      <c r="N190" s="248">
        <f t="shared" si="25"/>
        <v>0</v>
      </c>
      <c r="O190" s="246"/>
      <c r="P190" s="246"/>
      <c r="Q190" s="246"/>
      <c r="R190" s="32"/>
      <c r="T190" s="165" t="s">
        <v>21</v>
      </c>
      <c r="U190" s="39" t="s">
        <v>43</v>
      </c>
      <c r="V190" s="31"/>
      <c r="W190" s="166">
        <f t="shared" si="26"/>
        <v>0</v>
      </c>
      <c r="X190" s="166">
        <v>0.00086</v>
      </c>
      <c r="Y190" s="166">
        <f t="shared" si="27"/>
        <v>0.00258</v>
      </c>
      <c r="Z190" s="166">
        <v>0</v>
      </c>
      <c r="AA190" s="167">
        <f t="shared" si="28"/>
        <v>0</v>
      </c>
      <c r="AR190" s="13" t="s">
        <v>232</v>
      </c>
      <c r="AT190" s="13" t="s">
        <v>171</v>
      </c>
      <c r="AU190" s="13" t="s">
        <v>129</v>
      </c>
      <c r="AY190" s="13" t="s">
        <v>170</v>
      </c>
      <c r="BE190" s="105">
        <f t="shared" si="29"/>
        <v>0</v>
      </c>
      <c r="BF190" s="105">
        <f t="shared" si="30"/>
        <v>0</v>
      </c>
      <c r="BG190" s="105">
        <f t="shared" si="31"/>
        <v>0</v>
      </c>
      <c r="BH190" s="105">
        <f t="shared" si="32"/>
        <v>0</v>
      </c>
      <c r="BI190" s="105">
        <f t="shared" si="33"/>
        <v>0</v>
      </c>
      <c r="BJ190" s="13" t="s">
        <v>23</v>
      </c>
      <c r="BK190" s="105">
        <f t="shared" si="34"/>
        <v>0</v>
      </c>
      <c r="BL190" s="13" t="s">
        <v>232</v>
      </c>
      <c r="BM190" s="13" t="s">
        <v>725</v>
      </c>
    </row>
    <row r="191" spans="2:65" s="1" customFormat="1" ht="31.5" customHeight="1">
      <c r="B191" s="30"/>
      <c r="C191" s="161" t="s">
        <v>587</v>
      </c>
      <c r="D191" s="161" t="s">
        <v>171</v>
      </c>
      <c r="E191" s="162" t="s">
        <v>726</v>
      </c>
      <c r="F191" s="245" t="s">
        <v>727</v>
      </c>
      <c r="G191" s="246"/>
      <c r="H191" s="246"/>
      <c r="I191" s="246"/>
      <c r="J191" s="163" t="s">
        <v>281</v>
      </c>
      <c r="K191" s="172">
        <v>0</v>
      </c>
      <c r="L191" s="247">
        <v>0</v>
      </c>
      <c r="M191" s="246"/>
      <c r="N191" s="248">
        <f t="shared" si="25"/>
        <v>0</v>
      </c>
      <c r="O191" s="246"/>
      <c r="P191" s="246"/>
      <c r="Q191" s="246"/>
      <c r="R191" s="32"/>
      <c r="T191" s="165" t="s">
        <v>21</v>
      </c>
      <c r="U191" s="39" t="s">
        <v>43</v>
      </c>
      <c r="V191" s="31"/>
      <c r="W191" s="166">
        <f t="shared" si="26"/>
        <v>0</v>
      </c>
      <c r="X191" s="166">
        <v>0</v>
      </c>
      <c r="Y191" s="166">
        <f t="shared" si="27"/>
        <v>0</v>
      </c>
      <c r="Z191" s="166">
        <v>0</v>
      </c>
      <c r="AA191" s="167">
        <f t="shared" si="28"/>
        <v>0</v>
      </c>
      <c r="AR191" s="13" t="s">
        <v>232</v>
      </c>
      <c r="AT191" s="13" t="s">
        <v>171</v>
      </c>
      <c r="AU191" s="13" t="s">
        <v>129</v>
      </c>
      <c r="AY191" s="13" t="s">
        <v>170</v>
      </c>
      <c r="BE191" s="105">
        <f t="shared" si="29"/>
        <v>0</v>
      </c>
      <c r="BF191" s="105">
        <f t="shared" si="30"/>
        <v>0</v>
      </c>
      <c r="BG191" s="105">
        <f t="shared" si="31"/>
        <v>0</v>
      </c>
      <c r="BH191" s="105">
        <f t="shared" si="32"/>
        <v>0</v>
      </c>
      <c r="BI191" s="105">
        <f t="shared" si="33"/>
        <v>0</v>
      </c>
      <c r="BJ191" s="13" t="s">
        <v>23</v>
      </c>
      <c r="BK191" s="105">
        <f t="shared" si="34"/>
        <v>0</v>
      </c>
      <c r="BL191" s="13" t="s">
        <v>232</v>
      </c>
      <c r="BM191" s="13" t="s">
        <v>728</v>
      </c>
    </row>
    <row r="192" spans="2:63" s="9" customFormat="1" ht="29.85" customHeight="1">
      <c r="B192" s="150"/>
      <c r="C192" s="151"/>
      <c r="D192" s="160" t="s">
        <v>624</v>
      </c>
      <c r="E192" s="160"/>
      <c r="F192" s="160"/>
      <c r="G192" s="160"/>
      <c r="H192" s="160"/>
      <c r="I192" s="160"/>
      <c r="J192" s="160"/>
      <c r="K192" s="160"/>
      <c r="L192" s="160"/>
      <c r="M192" s="160"/>
      <c r="N192" s="258">
        <f>BK192</f>
        <v>0</v>
      </c>
      <c r="O192" s="259"/>
      <c r="P192" s="259"/>
      <c r="Q192" s="259"/>
      <c r="R192" s="153"/>
      <c r="T192" s="154"/>
      <c r="U192" s="151"/>
      <c r="V192" s="151"/>
      <c r="W192" s="155">
        <f>SUM(W193:W195)</f>
        <v>0</v>
      </c>
      <c r="X192" s="151"/>
      <c r="Y192" s="155">
        <f>SUM(Y193:Y195)</f>
        <v>0.08</v>
      </c>
      <c r="Z192" s="151"/>
      <c r="AA192" s="156">
        <f>SUM(AA193:AA195)</f>
        <v>0</v>
      </c>
      <c r="AR192" s="157" t="s">
        <v>23</v>
      </c>
      <c r="AT192" s="158" t="s">
        <v>77</v>
      </c>
      <c r="AU192" s="158" t="s">
        <v>23</v>
      </c>
      <c r="AY192" s="157" t="s">
        <v>170</v>
      </c>
      <c r="BK192" s="159">
        <f>SUM(BK193:BK195)</f>
        <v>0</v>
      </c>
    </row>
    <row r="193" spans="2:65" s="1" customFormat="1" ht="69.75" customHeight="1">
      <c r="B193" s="30"/>
      <c r="C193" s="161" t="s">
        <v>589</v>
      </c>
      <c r="D193" s="161" t="s">
        <v>171</v>
      </c>
      <c r="E193" s="162" t="s">
        <v>729</v>
      </c>
      <c r="F193" s="245" t="s">
        <v>730</v>
      </c>
      <c r="G193" s="246"/>
      <c r="H193" s="246"/>
      <c r="I193" s="246"/>
      <c r="J193" s="163" t="s">
        <v>636</v>
      </c>
      <c r="K193" s="164">
        <v>2</v>
      </c>
      <c r="L193" s="247">
        <v>0</v>
      </c>
      <c r="M193" s="246"/>
      <c r="N193" s="248">
        <f>ROUND(L193*K193,2)</f>
        <v>0</v>
      </c>
      <c r="O193" s="246"/>
      <c r="P193" s="246"/>
      <c r="Q193" s="246"/>
      <c r="R193" s="32"/>
      <c r="T193" s="165" t="s">
        <v>21</v>
      </c>
      <c r="U193" s="39" t="s">
        <v>43</v>
      </c>
      <c r="V193" s="31"/>
      <c r="W193" s="166">
        <f>V193*K193</f>
        <v>0</v>
      </c>
      <c r="X193" s="166">
        <v>0.02</v>
      </c>
      <c r="Y193" s="166">
        <f>X193*K193</f>
        <v>0.04</v>
      </c>
      <c r="Z193" s="166">
        <v>0</v>
      </c>
      <c r="AA193" s="167">
        <f>Z193*K193</f>
        <v>0</v>
      </c>
      <c r="AR193" s="13" t="s">
        <v>232</v>
      </c>
      <c r="AT193" s="13" t="s">
        <v>171</v>
      </c>
      <c r="AU193" s="13" t="s">
        <v>129</v>
      </c>
      <c r="AY193" s="13" t="s">
        <v>170</v>
      </c>
      <c r="BE193" s="105">
        <f>IF(U193="základní",N193,0)</f>
        <v>0</v>
      </c>
      <c r="BF193" s="105">
        <f>IF(U193="snížená",N193,0)</f>
        <v>0</v>
      </c>
      <c r="BG193" s="105">
        <f>IF(U193="zákl. přenesená",N193,0)</f>
        <v>0</v>
      </c>
      <c r="BH193" s="105">
        <f>IF(U193="sníž. přenesená",N193,0)</f>
        <v>0</v>
      </c>
      <c r="BI193" s="105">
        <f>IF(U193="nulová",N193,0)</f>
        <v>0</v>
      </c>
      <c r="BJ193" s="13" t="s">
        <v>23</v>
      </c>
      <c r="BK193" s="105">
        <f>ROUND(L193*K193,2)</f>
        <v>0</v>
      </c>
      <c r="BL193" s="13" t="s">
        <v>232</v>
      </c>
      <c r="BM193" s="13" t="s">
        <v>731</v>
      </c>
    </row>
    <row r="194" spans="2:65" s="1" customFormat="1" ht="31.5" customHeight="1">
      <c r="B194" s="30"/>
      <c r="C194" s="161" t="s">
        <v>591</v>
      </c>
      <c r="D194" s="161" t="s">
        <v>171</v>
      </c>
      <c r="E194" s="162" t="s">
        <v>732</v>
      </c>
      <c r="F194" s="245" t="s">
        <v>733</v>
      </c>
      <c r="G194" s="246"/>
      <c r="H194" s="246"/>
      <c r="I194" s="246"/>
      <c r="J194" s="163" t="s">
        <v>636</v>
      </c>
      <c r="K194" s="164">
        <v>2</v>
      </c>
      <c r="L194" s="247">
        <v>0</v>
      </c>
      <c r="M194" s="246"/>
      <c r="N194" s="248">
        <f>ROUND(L194*K194,2)</f>
        <v>0</v>
      </c>
      <c r="O194" s="246"/>
      <c r="P194" s="246"/>
      <c r="Q194" s="246"/>
      <c r="R194" s="32"/>
      <c r="T194" s="165" t="s">
        <v>21</v>
      </c>
      <c r="U194" s="39" t="s">
        <v>43</v>
      </c>
      <c r="V194" s="31"/>
      <c r="W194" s="166">
        <f>V194*K194</f>
        <v>0</v>
      </c>
      <c r="X194" s="166">
        <v>0.02</v>
      </c>
      <c r="Y194" s="166">
        <f>X194*K194</f>
        <v>0.04</v>
      </c>
      <c r="Z194" s="166">
        <v>0</v>
      </c>
      <c r="AA194" s="167">
        <f>Z194*K194</f>
        <v>0</v>
      </c>
      <c r="AR194" s="13" t="s">
        <v>232</v>
      </c>
      <c r="AT194" s="13" t="s">
        <v>171</v>
      </c>
      <c r="AU194" s="13" t="s">
        <v>129</v>
      </c>
      <c r="AY194" s="13" t="s">
        <v>170</v>
      </c>
      <c r="BE194" s="105">
        <f>IF(U194="základní",N194,0)</f>
        <v>0</v>
      </c>
      <c r="BF194" s="105">
        <f>IF(U194="snížená",N194,0)</f>
        <v>0</v>
      </c>
      <c r="BG194" s="105">
        <f>IF(U194="zákl. přenesená",N194,0)</f>
        <v>0</v>
      </c>
      <c r="BH194" s="105">
        <f>IF(U194="sníž. přenesená",N194,0)</f>
        <v>0</v>
      </c>
      <c r="BI194" s="105">
        <f>IF(U194="nulová",N194,0)</f>
        <v>0</v>
      </c>
      <c r="BJ194" s="13" t="s">
        <v>23</v>
      </c>
      <c r="BK194" s="105">
        <f>ROUND(L194*K194,2)</f>
        <v>0</v>
      </c>
      <c r="BL194" s="13" t="s">
        <v>232</v>
      </c>
      <c r="BM194" s="13" t="s">
        <v>734</v>
      </c>
    </row>
    <row r="195" spans="2:65" s="1" customFormat="1" ht="31.5" customHeight="1">
      <c r="B195" s="30"/>
      <c r="C195" s="161" t="s">
        <v>593</v>
      </c>
      <c r="D195" s="161" t="s">
        <v>171</v>
      </c>
      <c r="E195" s="162" t="s">
        <v>735</v>
      </c>
      <c r="F195" s="245" t="s">
        <v>736</v>
      </c>
      <c r="G195" s="246"/>
      <c r="H195" s="246"/>
      <c r="I195" s="246"/>
      <c r="J195" s="163" t="s">
        <v>281</v>
      </c>
      <c r="K195" s="172">
        <v>0</v>
      </c>
      <c r="L195" s="247">
        <v>0</v>
      </c>
      <c r="M195" s="246"/>
      <c r="N195" s="248">
        <f>ROUND(L195*K195,2)</f>
        <v>0</v>
      </c>
      <c r="O195" s="246"/>
      <c r="P195" s="246"/>
      <c r="Q195" s="246"/>
      <c r="R195" s="32"/>
      <c r="T195" s="165" t="s">
        <v>21</v>
      </c>
      <c r="U195" s="39" t="s">
        <v>43</v>
      </c>
      <c r="V195" s="31"/>
      <c r="W195" s="166">
        <f>V195*K195</f>
        <v>0</v>
      </c>
      <c r="X195" s="166">
        <v>0</v>
      </c>
      <c r="Y195" s="166">
        <f>X195*K195</f>
        <v>0</v>
      </c>
      <c r="Z195" s="166">
        <v>0</v>
      </c>
      <c r="AA195" s="167">
        <f>Z195*K195</f>
        <v>0</v>
      </c>
      <c r="AR195" s="13" t="s">
        <v>232</v>
      </c>
      <c r="AT195" s="13" t="s">
        <v>171</v>
      </c>
      <c r="AU195" s="13" t="s">
        <v>129</v>
      </c>
      <c r="AY195" s="13" t="s">
        <v>170</v>
      </c>
      <c r="BE195" s="105">
        <f>IF(U195="základní",N195,0)</f>
        <v>0</v>
      </c>
      <c r="BF195" s="105">
        <f>IF(U195="snížená",N195,0)</f>
        <v>0</v>
      </c>
      <c r="BG195" s="105">
        <f>IF(U195="zákl. přenesená",N195,0)</f>
        <v>0</v>
      </c>
      <c r="BH195" s="105">
        <f>IF(U195="sníž. přenesená",N195,0)</f>
        <v>0</v>
      </c>
      <c r="BI195" s="105">
        <f>IF(U195="nulová",N195,0)</f>
        <v>0</v>
      </c>
      <c r="BJ195" s="13" t="s">
        <v>23</v>
      </c>
      <c r="BK195" s="105">
        <f>ROUND(L195*K195,2)</f>
        <v>0</v>
      </c>
      <c r="BL195" s="13" t="s">
        <v>232</v>
      </c>
      <c r="BM195" s="13" t="s">
        <v>737</v>
      </c>
    </row>
    <row r="196" spans="2:63" s="9" customFormat="1" ht="29.85" customHeight="1">
      <c r="B196" s="150"/>
      <c r="C196" s="151"/>
      <c r="D196" s="160" t="s">
        <v>625</v>
      </c>
      <c r="E196" s="160"/>
      <c r="F196" s="160"/>
      <c r="G196" s="160"/>
      <c r="H196" s="160"/>
      <c r="I196" s="160"/>
      <c r="J196" s="160"/>
      <c r="K196" s="160"/>
      <c r="L196" s="160"/>
      <c r="M196" s="160"/>
      <c r="N196" s="258">
        <f>BK196</f>
        <v>0</v>
      </c>
      <c r="O196" s="259"/>
      <c r="P196" s="259"/>
      <c r="Q196" s="259"/>
      <c r="R196" s="153"/>
      <c r="T196" s="154"/>
      <c r="U196" s="151"/>
      <c r="V196" s="151"/>
      <c r="W196" s="155">
        <f>SUM(W197:W198)</f>
        <v>0</v>
      </c>
      <c r="X196" s="151"/>
      <c r="Y196" s="155">
        <f>SUM(Y197:Y198)</f>
        <v>0.007848</v>
      </c>
      <c r="Z196" s="151"/>
      <c r="AA196" s="156">
        <f>SUM(AA197:AA198)</f>
        <v>0</v>
      </c>
      <c r="AR196" s="157" t="s">
        <v>129</v>
      </c>
      <c r="AT196" s="158" t="s">
        <v>77</v>
      </c>
      <c r="AU196" s="158" t="s">
        <v>23</v>
      </c>
      <c r="AY196" s="157" t="s">
        <v>170</v>
      </c>
      <c r="BK196" s="159">
        <f>SUM(BK197:BK198)</f>
        <v>0</v>
      </c>
    </row>
    <row r="197" spans="2:65" s="1" customFormat="1" ht="31.5" customHeight="1">
      <c r="B197" s="30"/>
      <c r="C197" s="161" t="s">
        <v>595</v>
      </c>
      <c r="D197" s="161" t="s">
        <v>171</v>
      </c>
      <c r="E197" s="162" t="s">
        <v>738</v>
      </c>
      <c r="F197" s="245" t="s">
        <v>739</v>
      </c>
      <c r="G197" s="246"/>
      <c r="H197" s="246"/>
      <c r="I197" s="246"/>
      <c r="J197" s="163" t="s">
        <v>174</v>
      </c>
      <c r="K197" s="164">
        <v>7.2</v>
      </c>
      <c r="L197" s="247">
        <v>0</v>
      </c>
      <c r="M197" s="246"/>
      <c r="N197" s="248">
        <f>ROUND(L197*K197,2)</f>
        <v>0</v>
      </c>
      <c r="O197" s="246"/>
      <c r="P197" s="246"/>
      <c r="Q197" s="246"/>
      <c r="R197" s="32"/>
      <c r="T197" s="165" t="s">
        <v>21</v>
      </c>
      <c r="U197" s="39" t="s">
        <v>43</v>
      </c>
      <c r="V197" s="31"/>
      <c r="W197" s="166">
        <f>V197*K197</f>
        <v>0</v>
      </c>
      <c r="X197" s="166">
        <v>0.00109</v>
      </c>
      <c r="Y197" s="166">
        <f>X197*K197</f>
        <v>0.007848</v>
      </c>
      <c r="Z197" s="166">
        <v>0</v>
      </c>
      <c r="AA197" s="167">
        <f>Z197*K197</f>
        <v>0</v>
      </c>
      <c r="AR197" s="13" t="s">
        <v>232</v>
      </c>
      <c r="AT197" s="13" t="s">
        <v>171</v>
      </c>
      <c r="AU197" s="13" t="s">
        <v>129</v>
      </c>
      <c r="AY197" s="13" t="s">
        <v>170</v>
      </c>
      <c r="BE197" s="105">
        <f>IF(U197="základní",N197,0)</f>
        <v>0</v>
      </c>
      <c r="BF197" s="105">
        <f>IF(U197="snížená",N197,0)</f>
        <v>0</v>
      </c>
      <c r="BG197" s="105">
        <f>IF(U197="zákl. přenesená",N197,0)</f>
        <v>0</v>
      </c>
      <c r="BH197" s="105">
        <f>IF(U197="sníž. přenesená",N197,0)</f>
        <v>0</v>
      </c>
      <c r="BI197" s="105">
        <f>IF(U197="nulová",N197,0)</f>
        <v>0</v>
      </c>
      <c r="BJ197" s="13" t="s">
        <v>23</v>
      </c>
      <c r="BK197" s="105">
        <f>ROUND(L197*K197,2)</f>
        <v>0</v>
      </c>
      <c r="BL197" s="13" t="s">
        <v>232</v>
      </c>
      <c r="BM197" s="13" t="s">
        <v>740</v>
      </c>
    </row>
    <row r="198" spans="2:65" s="1" customFormat="1" ht="31.5" customHeight="1">
      <c r="B198" s="30"/>
      <c r="C198" s="161" t="s">
        <v>597</v>
      </c>
      <c r="D198" s="161" t="s">
        <v>171</v>
      </c>
      <c r="E198" s="162" t="s">
        <v>741</v>
      </c>
      <c r="F198" s="245" t="s">
        <v>742</v>
      </c>
      <c r="G198" s="246"/>
      <c r="H198" s="246"/>
      <c r="I198" s="246"/>
      <c r="J198" s="163" t="s">
        <v>281</v>
      </c>
      <c r="K198" s="172">
        <v>0</v>
      </c>
      <c r="L198" s="247">
        <v>0</v>
      </c>
      <c r="M198" s="246"/>
      <c r="N198" s="248">
        <f>ROUND(L198*K198,2)</f>
        <v>0</v>
      </c>
      <c r="O198" s="246"/>
      <c r="P198" s="246"/>
      <c r="Q198" s="246"/>
      <c r="R198" s="32"/>
      <c r="T198" s="165" t="s">
        <v>21</v>
      </c>
      <c r="U198" s="39" t="s">
        <v>43</v>
      </c>
      <c r="V198" s="31"/>
      <c r="W198" s="166">
        <f>V198*K198</f>
        <v>0</v>
      </c>
      <c r="X198" s="166">
        <v>0</v>
      </c>
      <c r="Y198" s="166">
        <f>X198*K198</f>
        <v>0</v>
      </c>
      <c r="Z198" s="166">
        <v>0</v>
      </c>
      <c r="AA198" s="167">
        <f>Z198*K198</f>
        <v>0</v>
      </c>
      <c r="AR198" s="13" t="s">
        <v>232</v>
      </c>
      <c r="AT198" s="13" t="s">
        <v>171</v>
      </c>
      <c r="AU198" s="13" t="s">
        <v>129</v>
      </c>
      <c r="AY198" s="13" t="s">
        <v>170</v>
      </c>
      <c r="BE198" s="105">
        <f>IF(U198="základní",N198,0)</f>
        <v>0</v>
      </c>
      <c r="BF198" s="105">
        <f>IF(U198="snížená",N198,0)</f>
        <v>0</v>
      </c>
      <c r="BG198" s="105">
        <f>IF(U198="zákl. přenesená",N198,0)</f>
        <v>0</v>
      </c>
      <c r="BH198" s="105">
        <f>IF(U198="sníž. přenesená",N198,0)</f>
        <v>0</v>
      </c>
      <c r="BI198" s="105">
        <f>IF(U198="nulová",N198,0)</f>
        <v>0</v>
      </c>
      <c r="BJ198" s="13" t="s">
        <v>23</v>
      </c>
      <c r="BK198" s="105">
        <f>ROUND(L198*K198,2)</f>
        <v>0</v>
      </c>
      <c r="BL198" s="13" t="s">
        <v>232</v>
      </c>
      <c r="BM198" s="13" t="s">
        <v>743</v>
      </c>
    </row>
    <row r="199" spans="2:63" s="9" customFormat="1" ht="29.85" customHeight="1">
      <c r="B199" s="150"/>
      <c r="C199" s="151"/>
      <c r="D199" s="160" t="s">
        <v>626</v>
      </c>
      <c r="E199" s="160"/>
      <c r="F199" s="160"/>
      <c r="G199" s="160"/>
      <c r="H199" s="160"/>
      <c r="I199" s="160"/>
      <c r="J199" s="160"/>
      <c r="K199" s="160"/>
      <c r="L199" s="160"/>
      <c r="M199" s="160"/>
      <c r="N199" s="258">
        <f>BK199</f>
        <v>0</v>
      </c>
      <c r="O199" s="259"/>
      <c r="P199" s="259"/>
      <c r="Q199" s="259"/>
      <c r="R199" s="153"/>
      <c r="T199" s="154"/>
      <c r="U199" s="151"/>
      <c r="V199" s="151"/>
      <c r="W199" s="155">
        <f>W200</f>
        <v>0</v>
      </c>
      <c r="X199" s="151"/>
      <c r="Y199" s="155">
        <f>Y200</f>
        <v>0.010024560000000002</v>
      </c>
      <c r="Z199" s="151"/>
      <c r="AA199" s="156">
        <f>AA200</f>
        <v>0</v>
      </c>
      <c r="AR199" s="157" t="s">
        <v>129</v>
      </c>
      <c r="AT199" s="158" t="s">
        <v>77</v>
      </c>
      <c r="AU199" s="158" t="s">
        <v>23</v>
      </c>
      <c r="AY199" s="157" t="s">
        <v>170</v>
      </c>
      <c r="BK199" s="159">
        <f>BK200</f>
        <v>0</v>
      </c>
    </row>
    <row r="200" spans="2:65" s="1" customFormat="1" ht="31.5" customHeight="1">
      <c r="B200" s="30"/>
      <c r="C200" s="161" t="s">
        <v>744</v>
      </c>
      <c r="D200" s="161" t="s">
        <v>171</v>
      </c>
      <c r="E200" s="162" t="s">
        <v>745</v>
      </c>
      <c r="F200" s="245" t="s">
        <v>746</v>
      </c>
      <c r="G200" s="246"/>
      <c r="H200" s="246"/>
      <c r="I200" s="246"/>
      <c r="J200" s="163" t="s">
        <v>174</v>
      </c>
      <c r="K200" s="164">
        <v>29.484</v>
      </c>
      <c r="L200" s="247">
        <v>0</v>
      </c>
      <c r="M200" s="246"/>
      <c r="N200" s="248">
        <f>ROUND(L200*K200,2)</f>
        <v>0</v>
      </c>
      <c r="O200" s="246"/>
      <c r="P200" s="246"/>
      <c r="Q200" s="246"/>
      <c r="R200" s="32"/>
      <c r="T200" s="165" t="s">
        <v>21</v>
      </c>
      <c r="U200" s="39" t="s">
        <v>43</v>
      </c>
      <c r="V200" s="31"/>
      <c r="W200" s="166">
        <f>V200*K200</f>
        <v>0</v>
      </c>
      <c r="X200" s="166">
        <v>0.00034</v>
      </c>
      <c r="Y200" s="166">
        <f>X200*K200</f>
        <v>0.010024560000000002</v>
      </c>
      <c r="Z200" s="166">
        <v>0</v>
      </c>
      <c r="AA200" s="167">
        <f>Z200*K200</f>
        <v>0</v>
      </c>
      <c r="AR200" s="13" t="s">
        <v>232</v>
      </c>
      <c r="AT200" s="13" t="s">
        <v>171</v>
      </c>
      <c r="AU200" s="13" t="s">
        <v>129</v>
      </c>
      <c r="AY200" s="13" t="s">
        <v>170</v>
      </c>
      <c r="BE200" s="105">
        <f>IF(U200="základní",N200,0)</f>
        <v>0</v>
      </c>
      <c r="BF200" s="105">
        <f>IF(U200="snížená",N200,0)</f>
        <v>0</v>
      </c>
      <c r="BG200" s="105">
        <f>IF(U200="zákl. přenesená",N200,0)</f>
        <v>0</v>
      </c>
      <c r="BH200" s="105">
        <f>IF(U200="sníž. přenesená",N200,0)</f>
        <v>0</v>
      </c>
      <c r="BI200" s="105">
        <f>IF(U200="nulová",N200,0)</f>
        <v>0</v>
      </c>
      <c r="BJ200" s="13" t="s">
        <v>23</v>
      </c>
      <c r="BK200" s="105">
        <f>ROUND(L200*K200,2)</f>
        <v>0</v>
      </c>
      <c r="BL200" s="13" t="s">
        <v>232</v>
      </c>
      <c r="BM200" s="13" t="s">
        <v>747</v>
      </c>
    </row>
    <row r="201" spans="2:63" s="1" customFormat="1" ht="49.9" customHeight="1">
      <c r="B201" s="30"/>
      <c r="C201" s="31"/>
      <c r="D201" s="152" t="s">
        <v>283</v>
      </c>
      <c r="E201" s="31"/>
      <c r="F201" s="31"/>
      <c r="G201" s="31"/>
      <c r="H201" s="31"/>
      <c r="I201" s="31"/>
      <c r="J201" s="31"/>
      <c r="K201" s="31"/>
      <c r="L201" s="31"/>
      <c r="M201" s="31"/>
      <c r="N201" s="251">
        <f>BK201</f>
        <v>0</v>
      </c>
      <c r="O201" s="252"/>
      <c r="P201" s="252"/>
      <c r="Q201" s="252"/>
      <c r="R201" s="32"/>
      <c r="T201" s="73"/>
      <c r="U201" s="31"/>
      <c r="V201" s="31"/>
      <c r="W201" s="31"/>
      <c r="X201" s="31"/>
      <c r="Y201" s="31"/>
      <c r="Z201" s="31"/>
      <c r="AA201" s="74"/>
      <c r="AT201" s="13" t="s">
        <v>77</v>
      </c>
      <c r="AU201" s="13" t="s">
        <v>78</v>
      </c>
      <c r="AY201" s="13" t="s">
        <v>284</v>
      </c>
      <c r="BK201" s="105">
        <f>SUM(BK202:BK204)</f>
        <v>0</v>
      </c>
    </row>
    <row r="202" spans="2:63" s="1" customFormat="1" ht="22.35" customHeight="1">
      <c r="B202" s="30"/>
      <c r="C202" s="173" t="s">
        <v>21</v>
      </c>
      <c r="D202" s="173" t="s">
        <v>171</v>
      </c>
      <c r="E202" s="174" t="s">
        <v>21</v>
      </c>
      <c r="F202" s="253" t="s">
        <v>21</v>
      </c>
      <c r="G202" s="254"/>
      <c r="H202" s="254"/>
      <c r="I202" s="254"/>
      <c r="J202" s="175" t="s">
        <v>21</v>
      </c>
      <c r="K202" s="172"/>
      <c r="L202" s="247"/>
      <c r="M202" s="246"/>
      <c r="N202" s="248">
        <f>BK202</f>
        <v>0</v>
      </c>
      <c r="O202" s="246"/>
      <c r="P202" s="246"/>
      <c r="Q202" s="246"/>
      <c r="R202" s="32"/>
      <c r="T202" s="165" t="s">
        <v>21</v>
      </c>
      <c r="U202" s="176" t="s">
        <v>43</v>
      </c>
      <c r="V202" s="31"/>
      <c r="W202" s="31"/>
      <c r="X202" s="31"/>
      <c r="Y202" s="31"/>
      <c r="Z202" s="31"/>
      <c r="AA202" s="74"/>
      <c r="AT202" s="13" t="s">
        <v>284</v>
      </c>
      <c r="AU202" s="13" t="s">
        <v>23</v>
      </c>
      <c r="AY202" s="13" t="s">
        <v>284</v>
      </c>
      <c r="BE202" s="105">
        <f>IF(U202="základní",N202,0)</f>
        <v>0</v>
      </c>
      <c r="BF202" s="105">
        <f>IF(U202="snížená",N202,0)</f>
        <v>0</v>
      </c>
      <c r="BG202" s="105">
        <f>IF(U202="zákl. přenesená",N202,0)</f>
        <v>0</v>
      </c>
      <c r="BH202" s="105">
        <f>IF(U202="sníž. přenesená",N202,0)</f>
        <v>0</v>
      </c>
      <c r="BI202" s="105">
        <f>IF(U202="nulová",N202,0)</f>
        <v>0</v>
      </c>
      <c r="BJ202" s="13" t="s">
        <v>23</v>
      </c>
      <c r="BK202" s="105">
        <f>L202*K202</f>
        <v>0</v>
      </c>
    </row>
    <row r="203" spans="2:63" s="1" customFormat="1" ht="22.35" customHeight="1">
      <c r="B203" s="30"/>
      <c r="C203" s="173" t="s">
        <v>21</v>
      </c>
      <c r="D203" s="173" t="s">
        <v>171</v>
      </c>
      <c r="E203" s="174" t="s">
        <v>21</v>
      </c>
      <c r="F203" s="253" t="s">
        <v>21</v>
      </c>
      <c r="G203" s="254"/>
      <c r="H203" s="254"/>
      <c r="I203" s="254"/>
      <c r="J203" s="175" t="s">
        <v>21</v>
      </c>
      <c r="K203" s="172"/>
      <c r="L203" s="247"/>
      <c r="M203" s="246"/>
      <c r="N203" s="248">
        <f>BK203</f>
        <v>0</v>
      </c>
      <c r="O203" s="246"/>
      <c r="P203" s="246"/>
      <c r="Q203" s="246"/>
      <c r="R203" s="32"/>
      <c r="T203" s="165" t="s">
        <v>21</v>
      </c>
      <c r="U203" s="176" t="s">
        <v>43</v>
      </c>
      <c r="V203" s="31"/>
      <c r="W203" s="31"/>
      <c r="X203" s="31"/>
      <c r="Y203" s="31"/>
      <c r="Z203" s="31"/>
      <c r="AA203" s="74"/>
      <c r="AT203" s="13" t="s">
        <v>284</v>
      </c>
      <c r="AU203" s="13" t="s">
        <v>23</v>
      </c>
      <c r="AY203" s="13" t="s">
        <v>284</v>
      </c>
      <c r="BE203" s="105">
        <f>IF(U203="základní",N203,0)</f>
        <v>0</v>
      </c>
      <c r="BF203" s="105">
        <f>IF(U203="snížená",N203,0)</f>
        <v>0</v>
      </c>
      <c r="BG203" s="105">
        <f>IF(U203="zákl. přenesená",N203,0)</f>
        <v>0</v>
      </c>
      <c r="BH203" s="105">
        <f>IF(U203="sníž. přenesená",N203,0)</f>
        <v>0</v>
      </c>
      <c r="BI203" s="105">
        <f>IF(U203="nulová",N203,0)</f>
        <v>0</v>
      </c>
      <c r="BJ203" s="13" t="s">
        <v>23</v>
      </c>
      <c r="BK203" s="105">
        <f>L203*K203</f>
        <v>0</v>
      </c>
    </row>
    <row r="204" spans="2:63" s="1" customFormat="1" ht="22.35" customHeight="1">
      <c r="B204" s="30"/>
      <c r="C204" s="173" t="s">
        <v>21</v>
      </c>
      <c r="D204" s="173" t="s">
        <v>171</v>
      </c>
      <c r="E204" s="174" t="s">
        <v>21</v>
      </c>
      <c r="F204" s="253" t="s">
        <v>21</v>
      </c>
      <c r="G204" s="254"/>
      <c r="H204" s="254"/>
      <c r="I204" s="254"/>
      <c r="J204" s="175" t="s">
        <v>21</v>
      </c>
      <c r="K204" s="172"/>
      <c r="L204" s="247"/>
      <c r="M204" s="246"/>
      <c r="N204" s="248">
        <f>BK204</f>
        <v>0</v>
      </c>
      <c r="O204" s="246"/>
      <c r="P204" s="246"/>
      <c r="Q204" s="246"/>
      <c r="R204" s="32"/>
      <c r="T204" s="165" t="s">
        <v>21</v>
      </c>
      <c r="U204" s="176" t="s">
        <v>43</v>
      </c>
      <c r="V204" s="51"/>
      <c r="W204" s="51"/>
      <c r="X204" s="51"/>
      <c r="Y204" s="51"/>
      <c r="Z204" s="51"/>
      <c r="AA204" s="53"/>
      <c r="AT204" s="13" t="s">
        <v>284</v>
      </c>
      <c r="AU204" s="13" t="s">
        <v>23</v>
      </c>
      <c r="AY204" s="13" t="s">
        <v>284</v>
      </c>
      <c r="BE204" s="105">
        <f>IF(U204="základní",N204,0)</f>
        <v>0</v>
      </c>
      <c r="BF204" s="105">
        <f>IF(U204="snížená",N204,0)</f>
        <v>0</v>
      </c>
      <c r="BG204" s="105">
        <f>IF(U204="zákl. přenesená",N204,0)</f>
        <v>0</v>
      </c>
      <c r="BH204" s="105">
        <f>IF(U204="sníž. přenesená",N204,0)</f>
        <v>0</v>
      </c>
      <c r="BI204" s="105">
        <f>IF(U204="nulová",N204,0)</f>
        <v>0</v>
      </c>
      <c r="BJ204" s="13" t="s">
        <v>23</v>
      </c>
      <c r="BK204" s="105">
        <f>L204*K204</f>
        <v>0</v>
      </c>
    </row>
    <row r="205" spans="2:18" s="1" customFormat="1" ht="6.95" customHeight="1">
      <c r="B205" s="54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6"/>
    </row>
  </sheetData>
  <sheetProtection algorithmName="SHA-512" hashValue="0eAS9ZI9/zudEFN4yQnRLRQHCFVA8HGioiYdo73uRFdOJtWcvq03ls3BWuxsBL8gV93qr+8fRMjVMijaJfME7w==" saltValue="ySiHoeB9u5Sj+5aTL0HT4Q==" spinCount="100000" sheet="1" objects="1" scenarios="1" formatColumns="0" formatRows="0" sort="0" autoFilter="0"/>
  <mergeCells count="258">
    <mergeCell ref="N178:Q178"/>
    <mergeCell ref="N185:Q185"/>
    <mergeCell ref="N192:Q192"/>
    <mergeCell ref="N196:Q196"/>
    <mergeCell ref="N199:Q199"/>
    <mergeCell ref="N201:Q201"/>
    <mergeCell ref="H1:K1"/>
    <mergeCell ref="S2:AC2"/>
    <mergeCell ref="N138:Q138"/>
    <mergeCell ref="N142:Q142"/>
    <mergeCell ref="N146:Q146"/>
    <mergeCell ref="N149:Q149"/>
    <mergeCell ref="N154:Q154"/>
    <mergeCell ref="N158:Q158"/>
    <mergeCell ref="N163:Q163"/>
    <mergeCell ref="N165:Q165"/>
    <mergeCell ref="N166:Q166"/>
    <mergeCell ref="F197:I197"/>
    <mergeCell ref="L197:M197"/>
    <mergeCell ref="N197:Q197"/>
    <mergeCell ref="F198:I198"/>
    <mergeCell ref="L198:M198"/>
    <mergeCell ref="N198:Q198"/>
    <mergeCell ref="F200:I200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L200:M200"/>
    <mergeCell ref="N200:Q200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1:I171"/>
    <mergeCell ref="L171:M171"/>
    <mergeCell ref="N171:Q171"/>
    <mergeCell ref="F172:I172"/>
    <mergeCell ref="L172:M172"/>
    <mergeCell ref="N172:Q172"/>
    <mergeCell ref="F174:I174"/>
    <mergeCell ref="L174:M174"/>
    <mergeCell ref="N174:Q174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2:I162"/>
    <mergeCell ref="L162:M162"/>
    <mergeCell ref="N162:Q162"/>
    <mergeCell ref="F164:I164"/>
    <mergeCell ref="L164:M164"/>
    <mergeCell ref="N164:Q164"/>
    <mergeCell ref="F167:I167"/>
    <mergeCell ref="L167:M167"/>
    <mergeCell ref="N167:Q167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M130:Q130"/>
    <mergeCell ref="F132:I132"/>
    <mergeCell ref="L132:M132"/>
    <mergeCell ref="N132:Q132"/>
    <mergeCell ref="F136:I136"/>
    <mergeCell ref="L136:M136"/>
    <mergeCell ref="N136:Q136"/>
    <mergeCell ref="F137:I137"/>
    <mergeCell ref="L137:M137"/>
    <mergeCell ref="N137:Q137"/>
    <mergeCell ref="N133:Q133"/>
    <mergeCell ref="N134:Q134"/>
    <mergeCell ref="N135:Q135"/>
    <mergeCell ref="D113:H113"/>
    <mergeCell ref="N113:Q113"/>
    <mergeCell ref="N114:Q114"/>
    <mergeCell ref="L116:Q116"/>
    <mergeCell ref="C122:Q122"/>
    <mergeCell ref="F124:P124"/>
    <mergeCell ref="F125:P125"/>
    <mergeCell ref="M127:P127"/>
    <mergeCell ref="M129:Q129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202:D205">
      <formula1>"K,M"</formula1>
    </dataValidation>
    <dataValidation type="list" allowBlank="1" showInputMessage="1" showErrorMessage="1" error="Povoleny jsou hodnoty základní, snížená, zákl. přenesená, sníž. přenesená, nulová." sqref="U202:U20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2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79"/>
      <c r="C1" s="179"/>
      <c r="D1" s="180" t="s">
        <v>1</v>
      </c>
      <c r="E1" s="179"/>
      <c r="F1" s="181" t="s">
        <v>850</v>
      </c>
      <c r="G1" s="181"/>
      <c r="H1" s="255" t="s">
        <v>851</v>
      </c>
      <c r="I1" s="255"/>
      <c r="J1" s="255"/>
      <c r="K1" s="255"/>
      <c r="L1" s="181" t="s">
        <v>852</v>
      </c>
      <c r="M1" s="179"/>
      <c r="N1" s="179"/>
      <c r="O1" s="180" t="s">
        <v>128</v>
      </c>
      <c r="P1" s="179"/>
      <c r="Q1" s="179"/>
      <c r="R1" s="179"/>
      <c r="S1" s="181" t="s">
        <v>853</v>
      </c>
      <c r="T1" s="181"/>
      <c r="U1" s="182"/>
      <c r="V1" s="18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1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3" t="s">
        <v>106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129</v>
      </c>
    </row>
    <row r="4" spans="2:46" ht="36.95" customHeight="1">
      <c r="B4" s="17"/>
      <c r="C4" s="185" t="s">
        <v>130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27" t="str">
        <f>'Rekapitulace stavby'!K6</f>
        <v>AS Kostelec nad Orlicí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"/>
      <c r="R6" s="19"/>
    </row>
    <row r="7" spans="2:18" s="1" customFormat="1" ht="32.85" customHeight="1">
      <c r="B7" s="30"/>
      <c r="C7" s="31"/>
      <c r="D7" s="24" t="s">
        <v>131</v>
      </c>
      <c r="E7" s="31"/>
      <c r="F7" s="191" t="s">
        <v>748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28" t="str">
        <f>'Rekapitulace stavby'!AN8</f>
        <v>5.1.2018</v>
      </c>
      <c r="P9" s="20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90" t="str">
        <f>IF('Rekapitulace stavby'!AN10="","",'Rekapitulace stavby'!AN10)</f>
        <v/>
      </c>
      <c r="P11" s="20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32</v>
      </c>
      <c r="N12" s="31"/>
      <c r="O12" s="190" t="str">
        <f>IF('Rekapitulace stavby'!AN11="","",'Rekapitulace stavby'!AN11)</f>
        <v/>
      </c>
      <c r="P12" s="20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33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29" t="str">
        <f>IF('Rekapitulace stavby'!AN13="","",'Rekapitulace stavby'!AN13)</f>
        <v>Vyplň údaj</v>
      </c>
      <c r="P14" s="204"/>
      <c r="Q14" s="31"/>
      <c r="R14" s="32"/>
    </row>
    <row r="15" spans="2:18" s="1" customFormat="1" ht="18" customHeight="1">
      <c r="B15" s="30"/>
      <c r="C15" s="31"/>
      <c r="D15" s="31"/>
      <c r="E15" s="229" t="str">
        <f>IF('Rekapitulace stavby'!E14="","",'Rekapitulace stavby'!E14)</f>
        <v>Vyplň údaj</v>
      </c>
      <c r="F15" s="204"/>
      <c r="G15" s="204"/>
      <c r="H15" s="204"/>
      <c r="I15" s="204"/>
      <c r="J15" s="204"/>
      <c r="K15" s="204"/>
      <c r="L15" s="204"/>
      <c r="M15" s="25" t="s">
        <v>32</v>
      </c>
      <c r="N15" s="31"/>
      <c r="O15" s="229" t="str">
        <f>IF('Rekapitulace stavby'!AN14="","",'Rekapitulace stavby'!AN14)</f>
        <v>Vyplň údaj</v>
      </c>
      <c r="P15" s="20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35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90" t="str">
        <f>IF('Rekapitulace stavby'!AN16="","",'Rekapitulace stavby'!AN16)</f>
        <v/>
      </c>
      <c r="P17" s="204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32</v>
      </c>
      <c r="N18" s="31"/>
      <c r="O18" s="190" t="str">
        <f>IF('Rekapitulace stavby'!AN17="","",'Rekapitulace stavby'!AN17)</f>
        <v/>
      </c>
      <c r="P18" s="20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37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90" t="str">
        <f>IF('Rekapitulace stavby'!AN19="","",'Rekapitulace stavby'!AN19)</f>
        <v/>
      </c>
      <c r="P20" s="20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32</v>
      </c>
      <c r="N21" s="31"/>
      <c r="O21" s="190" t="str">
        <f>IF('Rekapitulace stavby'!AN20="","",'Rekapitulace stavby'!AN20)</f>
        <v/>
      </c>
      <c r="P21" s="20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38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93" t="s">
        <v>21</v>
      </c>
      <c r="F24" s="204"/>
      <c r="G24" s="204"/>
      <c r="H24" s="204"/>
      <c r="I24" s="204"/>
      <c r="J24" s="204"/>
      <c r="K24" s="204"/>
      <c r="L24" s="20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4" t="s">
        <v>133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204"/>
      <c r="O27" s="204"/>
      <c r="P27" s="204"/>
      <c r="Q27" s="31"/>
      <c r="R27" s="32"/>
    </row>
    <row r="28" spans="2:18" s="1" customFormat="1" ht="14.45" customHeight="1">
      <c r="B28" s="30"/>
      <c r="C28" s="31"/>
      <c r="D28" s="29" t="s">
        <v>122</v>
      </c>
      <c r="E28" s="31"/>
      <c r="F28" s="31"/>
      <c r="G28" s="31"/>
      <c r="H28" s="31"/>
      <c r="I28" s="31"/>
      <c r="J28" s="31"/>
      <c r="K28" s="31"/>
      <c r="L28" s="31"/>
      <c r="M28" s="194">
        <f>N93</f>
        <v>0</v>
      </c>
      <c r="N28" s="204"/>
      <c r="O28" s="204"/>
      <c r="P28" s="20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41</v>
      </c>
      <c r="E30" s="31"/>
      <c r="F30" s="31"/>
      <c r="G30" s="31"/>
      <c r="H30" s="31"/>
      <c r="I30" s="31"/>
      <c r="J30" s="31"/>
      <c r="K30" s="31"/>
      <c r="L30" s="31"/>
      <c r="M30" s="230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42</v>
      </c>
      <c r="E32" s="37" t="s">
        <v>43</v>
      </c>
      <c r="F32" s="38">
        <v>0.21</v>
      </c>
      <c r="G32" s="116" t="s">
        <v>44</v>
      </c>
      <c r="H32" s="231">
        <f>ROUND((((SUM(BE93:BE100)+SUM(BE118:BE124))+SUM(BE126:BE128))),2)</f>
        <v>0</v>
      </c>
      <c r="I32" s="204"/>
      <c r="J32" s="204"/>
      <c r="K32" s="31"/>
      <c r="L32" s="31"/>
      <c r="M32" s="231">
        <f>ROUND(((ROUND((SUM(BE93:BE100)+SUM(BE118:BE124)),2)*F32)+SUM(BE126:BE128)*F32),2)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45</v>
      </c>
      <c r="F33" s="38">
        <v>0.15</v>
      </c>
      <c r="G33" s="116" t="s">
        <v>44</v>
      </c>
      <c r="H33" s="231">
        <f>ROUND((((SUM(BF93:BF100)+SUM(BF118:BF124))+SUM(BF126:BF128))),2)</f>
        <v>0</v>
      </c>
      <c r="I33" s="204"/>
      <c r="J33" s="204"/>
      <c r="K33" s="31"/>
      <c r="L33" s="31"/>
      <c r="M33" s="231">
        <f>ROUND(((ROUND((SUM(BF93:BF100)+SUM(BF118:BF124)),2)*F33)+SUM(BF126:BF128)*F33),2)</f>
        <v>0</v>
      </c>
      <c r="N33" s="204"/>
      <c r="O33" s="204"/>
      <c r="P33" s="20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46</v>
      </c>
      <c r="F34" s="38">
        <v>0.21</v>
      </c>
      <c r="G34" s="116" t="s">
        <v>44</v>
      </c>
      <c r="H34" s="231">
        <f>ROUND((((SUM(BG93:BG100)+SUM(BG118:BG124))+SUM(BG126:BG128))),2)</f>
        <v>0</v>
      </c>
      <c r="I34" s="204"/>
      <c r="J34" s="204"/>
      <c r="K34" s="31"/>
      <c r="L34" s="31"/>
      <c r="M34" s="231">
        <v>0</v>
      </c>
      <c r="N34" s="204"/>
      <c r="O34" s="204"/>
      <c r="P34" s="20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47</v>
      </c>
      <c r="F35" s="38">
        <v>0.15</v>
      </c>
      <c r="G35" s="116" t="s">
        <v>44</v>
      </c>
      <c r="H35" s="231">
        <f>ROUND((((SUM(BH93:BH100)+SUM(BH118:BH124))+SUM(BH126:BH128))),2)</f>
        <v>0</v>
      </c>
      <c r="I35" s="204"/>
      <c r="J35" s="204"/>
      <c r="K35" s="31"/>
      <c r="L35" s="31"/>
      <c r="M35" s="231">
        <v>0</v>
      </c>
      <c r="N35" s="204"/>
      <c r="O35" s="204"/>
      <c r="P35" s="20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48</v>
      </c>
      <c r="F36" s="38">
        <v>0</v>
      </c>
      <c r="G36" s="116" t="s">
        <v>44</v>
      </c>
      <c r="H36" s="231">
        <f>ROUND((((SUM(BI93:BI100)+SUM(BI118:BI124))+SUM(BI126:BI128))),2)</f>
        <v>0</v>
      </c>
      <c r="I36" s="204"/>
      <c r="J36" s="204"/>
      <c r="K36" s="31"/>
      <c r="L36" s="31"/>
      <c r="M36" s="231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49</v>
      </c>
      <c r="E38" s="75"/>
      <c r="F38" s="75"/>
      <c r="G38" s="118" t="s">
        <v>50</v>
      </c>
      <c r="H38" s="119" t="s">
        <v>51</v>
      </c>
      <c r="I38" s="75"/>
      <c r="J38" s="75"/>
      <c r="K38" s="75"/>
      <c r="L38" s="232">
        <f>SUM(M30:M36)</f>
        <v>0</v>
      </c>
      <c r="M38" s="214"/>
      <c r="N38" s="214"/>
      <c r="O38" s="214"/>
      <c r="P38" s="216"/>
      <c r="Q38" s="113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52</v>
      </c>
      <c r="E50" s="46"/>
      <c r="F50" s="46"/>
      <c r="G50" s="46"/>
      <c r="H50" s="47"/>
      <c r="I50" s="31"/>
      <c r="J50" s="45" t="s">
        <v>53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54</v>
      </c>
      <c r="E59" s="51"/>
      <c r="F59" s="51"/>
      <c r="G59" s="52" t="s">
        <v>55</v>
      </c>
      <c r="H59" s="53"/>
      <c r="I59" s="31"/>
      <c r="J59" s="50" t="s">
        <v>54</v>
      </c>
      <c r="K59" s="51"/>
      <c r="L59" s="51"/>
      <c r="M59" s="51"/>
      <c r="N59" s="52" t="s">
        <v>55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56</v>
      </c>
      <c r="E61" s="46"/>
      <c r="F61" s="46"/>
      <c r="G61" s="46"/>
      <c r="H61" s="47"/>
      <c r="I61" s="31"/>
      <c r="J61" s="45" t="s">
        <v>57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54</v>
      </c>
      <c r="E70" s="51"/>
      <c r="F70" s="51"/>
      <c r="G70" s="52" t="s">
        <v>55</v>
      </c>
      <c r="H70" s="53"/>
      <c r="I70" s="31"/>
      <c r="J70" s="50" t="s">
        <v>54</v>
      </c>
      <c r="K70" s="51"/>
      <c r="L70" s="51"/>
      <c r="M70" s="51"/>
      <c r="N70" s="52" t="s">
        <v>55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0"/>
      <c r="C76" s="185" t="s">
        <v>134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2"/>
      <c r="T76" s="123"/>
      <c r="U76" s="123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17</v>
      </c>
      <c r="D78" s="31"/>
      <c r="E78" s="31"/>
      <c r="F78" s="227" t="str">
        <f>F6</f>
        <v>AS Kostelec nad Orlicí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1"/>
      <c r="R78" s="32"/>
      <c r="T78" s="123"/>
      <c r="U78" s="123"/>
    </row>
    <row r="79" spans="2:21" s="1" customFormat="1" ht="36.95" customHeight="1">
      <c r="B79" s="30"/>
      <c r="C79" s="64" t="s">
        <v>131</v>
      </c>
      <c r="D79" s="31"/>
      <c r="E79" s="31"/>
      <c r="F79" s="205" t="str">
        <f>F7</f>
        <v>SO09 - Vnější oplocení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  <c r="T79" s="123"/>
      <c r="U79" s="123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 xml:space="preserve"> </v>
      </c>
      <c r="G81" s="31"/>
      <c r="H81" s="31"/>
      <c r="I81" s="31"/>
      <c r="J81" s="31"/>
      <c r="K81" s="25" t="s">
        <v>26</v>
      </c>
      <c r="L81" s="31"/>
      <c r="M81" s="233" t="str">
        <f>IF(O9="","",O9)</f>
        <v>5.1.2018</v>
      </c>
      <c r="N81" s="204"/>
      <c r="O81" s="204"/>
      <c r="P81" s="204"/>
      <c r="Q81" s="31"/>
      <c r="R81" s="32"/>
      <c r="T81" s="123"/>
      <c r="U81" s="123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21" s="1" customFormat="1" ht="15">
      <c r="B83" s="30"/>
      <c r="C83" s="25" t="s">
        <v>30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35</v>
      </c>
      <c r="L83" s="31"/>
      <c r="M83" s="190" t="str">
        <f>E18</f>
        <v xml:space="preserve"> </v>
      </c>
      <c r="N83" s="204"/>
      <c r="O83" s="204"/>
      <c r="P83" s="204"/>
      <c r="Q83" s="204"/>
      <c r="R83" s="32"/>
      <c r="T83" s="123"/>
      <c r="U83" s="123"/>
    </row>
    <row r="84" spans="2:21" s="1" customFormat="1" ht="14.45" customHeight="1">
      <c r="B84" s="30"/>
      <c r="C84" s="25" t="s">
        <v>33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37</v>
      </c>
      <c r="L84" s="31"/>
      <c r="M84" s="190" t="str">
        <f>E21</f>
        <v xml:space="preserve"> </v>
      </c>
      <c r="N84" s="204"/>
      <c r="O84" s="204"/>
      <c r="P84" s="204"/>
      <c r="Q84" s="204"/>
      <c r="R84" s="32"/>
      <c r="T84" s="123"/>
      <c r="U84" s="123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21" s="1" customFormat="1" ht="29.25" customHeight="1">
      <c r="B86" s="30"/>
      <c r="C86" s="234" t="s">
        <v>135</v>
      </c>
      <c r="D86" s="235"/>
      <c r="E86" s="235"/>
      <c r="F86" s="235"/>
      <c r="G86" s="235"/>
      <c r="H86" s="113"/>
      <c r="I86" s="113"/>
      <c r="J86" s="113"/>
      <c r="K86" s="113"/>
      <c r="L86" s="113"/>
      <c r="M86" s="113"/>
      <c r="N86" s="234" t="s">
        <v>136</v>
      </c>
      <c r="O86" s="204"/>
      <c r="P86" s="204"/>
      <c r="Q86" s="204"/>
      <c r="R86" s="32"/>
      <c r="T86" s="123"/>
      <c r="U86" s="123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137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6">
        <f>N118</f>
        <v>0</v>
      </c>
      <c r="O88" s="204"/>
      <c r="P88" s="204"/>
      <c r="Q88" s="204"/>
      <c r="R88" s="32"/>
      <c r="T88" s="123"/>
      <c r="U88" s="123"/>
      <c r="AU88" s="13" t="s">
        <v>138</v>
      </c>
    </row>
    <row r="89" spans="2:21" s="6" customFormat="1" ht="24.95" customHeight="1">
      <c r="B89" s="125"/>
      <c r="C89" s="126"/>
      <c r="D89" s="127" t="s">
        <v>749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6">
        <f>N119</f>
        <v>0</v>
      </c>
      <c r="O89" s="237"/>
      <c r="P89" s="237"/>
      <c r="Q89" s="237"/>
      <c r="R89" s="128"/>
      <c r="T89" s="129"/>
      <c r="U89" s="129"/>
    </row>
    <row r="90" spans="2:21" s="7" customFormat="1" ht="19.9" customHeight="1">
      <c r="B90" s="130"/>
      <c r="C90" s="131"/>
      <c r="D90" s="101" t="s">
        <v>750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24">
        <f>N120</f>
        <v>0</v>
      </c>
      <c r="O90" s="238"/>
      <c r="P90" s="238"/>
      <c r="Q90" s="238"/>
      <c r="R90" s="132"/>
      <c r="T90" s="133"/>
      <c r="U90" s="133"/>
    </row>
    <row r="91" spans="2:21" s="6" customFormat="1" ht="21.75" customHeight="1">
      <c r="B91" s="125"/>
      <c r="C91" s="126"/>
      <c r="D91" s="127" t="s">
        <v>146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39">
        <f>N125</f>
        <v>0</v>
      </c>
      <c r="O91" s="237"/>
      <c r="P91" s="237"/>
      <c r="Q91" s="237"/>
      <c r="R91" s="128"/>
      <c r="T91" s="129"/>
      <c r="U91" s="129"/>
    </row>
    <row r="92" spans="2:21" s="1" customFormat="1" ht="21.75" customHeight="1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  <c r="T92" s="123"/>
      <c r="U92" s="123"/>
    </row>
    <row r="93" spans="2:21" s="1" customFormat="1" ht="29.25" customHeight="1">
      <c r="B93" s="30"/>
      <c r="C93" s="124" t="s">
        <v>147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40">
        <f>ROUND(N94+N95+N96+N97+N98+N99,2)</f>
        <v>0</v>
      </c>
      <c r="O93" s="204"/>
      <c r="P93" s="204"/>
      <c r="Q93" s="204"/>
      <c r="R93" s="32"/>
      <c r="T93" s="134"/>
      <c r="U93" s="135" t="s">
        <v>42</v>
      </c>
    </row>
    <row r="94" spans="2:65" s="1" customFormat="1" ht="18" customHeight="1">
      <c r="B94" s="30"/>
      <c r="C94" s="31"/>
      <c r="D94" s="222" t="s">
        <v>148</v>
      </c>
      <c r="E94" s="204"/>
      <c r="F94" s="204"/>
      <c r="G94" s="204"/>
      <c r="H94" s="204"/>
      <c r="I94" s="31"/>
      <c r="J94" s="31"/>
      <c r="K94" s="31"/>
      <c r="L94" s="31"/>
      <c r="M94" s="31"/>
      <c r="N94" s="223">
        <f>ROUND(N88*T94,2)</f>
        <v>0</v>
      </c>
      <c r="O94" s="204"/>
      <c r="P94" s="204"/>
      <c r="Q94" s="204"/>
      <c r="R94" s="32"/>
      <c r="S94" s="136"/>
      <c r="T94" s="73"/>
      <c r="U94" s="137" t="s">
        <v>43</v>
      </c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9" t="s">
        <v>149</v>
      </c>
      <c r="AZ94" s="138"/>
      <c r="BA94" s="138"/>
      <c r="BB94" s="138"/>
      <c r="BC94" s="138"/>
      <c r="BD94" s="138"/>
      <c r="BE94" s="140">
        <f aca="true" t="shared" si="0" ref="BE94:BE99">IF(U94="základní",N94,0)</f>
        <v>0</v>
      </c>
      <c r="BF94" s="140">
        <f aca="true" t="shared" si="1" ref="BF94:BF99">IF(U94="snížená",N94,0)</f>
        <v>0</v>
      </c>
      <c r="BG94" s="140">
        <f aca="true" t="shared" si="2" ref="BG94:BG99">IF(U94="zákl. přenesená",N94,0)</f>
        <v>0</v>
      </c>
      <c r="BH94" s="140">
        <f aca="true" t="shared" si="3" ref="BH94:BH99">IF(U94="sníž. přenesená",N94,0)</f>
        <v>0</v>
      </c>
      <c r="BI94" s="140">
        <f aca="true" t="shared" si="4" ref="BI94:BI99">IF(U94="nulová",N94,0)</f>
        <v>0</v>
      </c>
      <c r="BJ94" s="139" t="s">
        <v>23</v>
      </c>
      <c r="BK94" s="138"/>
      <c r="BL94" s="138"/>
      <c r="BM94" s="138"/>
    </row>
    <row r="95" spans="2:65" s="1" customFormat="1" ht="18" customHeight="1">
      <c r="B95" s="30"/>
      <c r="C95" s="31"/>
      <c r="D95" s="222" t="s">
        <v>150</v>
      </c>
      <c r="E95" s="204"/>
      <c r="F95" s="204"/>
      <c r="G95" s="204"/>
      <c r="H95" s="204"/>
      <c r="I95" s="31"/>
      <c r="J95" s="31"/>
      <c r="K95" s="31"/>
      <c r="L95" s="31"/>
      <c r="M95" s="31"/>
      <c r="N95" s="223">
        <f>ROUND(N88*T95,2)</f>
        <v>0</v>
      </c>
      <c r="O95" s="204"/>
      <c r="P95" s="204"/>
      <c r="Q95" s="204"/>
      <c r="R95" s="32"/>
      <c r="S95" s="136"/>
      <c r="T95" s="73"/>
      <c r="U95" s="137" t="s">
        <v>43</v>
      </c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9" t="s">
        <v>149</v>
      </c>
      <c r="AZ95" s="138"/>
      <c r="BA95" s="138"/>
      <c r="BB95" s="138"/>
      <c r="BC95" s="138"/>
      <c r="BD95" s="138"/>
      <c r="BE95" s="140">
        <f t="shared" si="0"/>
        <v>0</v>
      </c>
      <c r="BF95" s="140">
        <f t="shared" si="1"/>
        <v>0</v>
      </c>
      <c r="BG95" s="140">
        <f t="shared" si="2"/>
        <v>0</v>
      </c>
      <c r="BH95" s="140">
        <f t="shared" si="3"/>
        <v>0</v>
      </c>
      <c r="BI95" s="140">
        <f t="shared" si="4"/>
        <v>0</v>
      </c>
      <c r="BJ95" s="139" t="s">
        <v>23</v>
      </c>
      <c r="BK95" s="138"/>
      <c r="BL95" s="138"/>
      <c r="BM95" s="138"/>
    </row>
    <row r="96" spans="2:65" s="1" customFormat="1" ht="18" customHeight="1">
      <c r="B96" s="30"/>
      <c r="C96" s="31"/>
      <c r="D96" s="222" t="s">
        <v>151</v>
      </c>
      <c r="E96" s="204"/>
      <c r="F96" s="204"/>
      <c r="G96" s="204"/>
      <c r="H96" s="204"/>
      <c r="I96" s="31"/>
      <c r="J96" s="31"/>
      <c r="K96" s="31"/>
      <c r="L96" s="31"/>
      <c r="M96" s="31"/>
      <c r="N96" s="223">
        <f>ROUND(N88*T96,2)</f>
        <v>0</v>
      </c>
      <c r="O96" s="204"/>
      <c r="P96" s="204"/>
      <c r="Q96" s="204"/>
      <c r="R96" s="32"/>
      <c r="S96" s="136"/>
      <c r="T96" s="73"/>
      <c r="U96" s="137" t="s">
        <v>43</v>
      </c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9" t="s">
        <v>149</v>
      </c>
      <c r="AZ96" s="138"/>
      <c r="BA96" s="138"/>
      <c r="BB96" s="138"/>
      <c r="BC96" s="138"/>
      <c r="BD96" s="138"/>
      <c r="BE96" s="140">
        <f t="shared" si="0"/>
        <v>0</v>
      </c>
      <c r="BF96" s="140">
        <f t="shared" si="1"/>
        <v>0</v>
      </c>
      <c r="BG96" s="140">
        <f t="shared" si="2"/>
        <v>0</v>
      </c>
      <c r="BH96" s="140">
        <f t="shared" si="3"/>
        <v>0</v>
      </c>
      <c r="BI96" s="140">
        <f t="shared" si="4"/>
        <v>0</v>
      </c>
      <c r="BJ96" s="139" t="s">
        <v>23</v>
      </c>
      <c r="BK96" s="138"/>
      <c r="BL96" s="138"/>
      <c r="BM96" s="138"/>
    </row>
    <row r="97" spans="2:65" s="1" customFormat="1" ht="18" customHeight="1">
      <c r="B97" s="30"/>
      <c r="C97" s="31"/>
      <c r="D97" s="222" t="s">
        <v>152</v>
      </c>
      <c r="E97" s="204"/>
      <c r="F97" s="204"/>
      <c r="G97" s="204"/>
      <c r="H97" s="204"/>
      <c r="I97" s="31"/>
      <c r="J97" s="31"/>
      <c r="K97" s="31"/>
      <c r="L97" s="31"/>
      <c r="M97" s="31"/>
      <c r="N97" s="223">
        <f>ROUND(N88*T97,2)</f>
        <v>0</v>
      </c>
      <c r="O97" s="204"/>
      <c r="P97" s="204"/>
      <c r="Q97" s="204"/>
      <c r="R97" s="32"/>
      <c r="S97" s="136"/>
      <c r="T97" s="73"/>
      <c r="U97" s="137" t="s">
        <v>43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149</v>
      </c>
      <c r="AZ97" s="138"/>
      <c r="BA97" s="138"/>
      <c r="BB97" s="138"/>
      <c r="BC97" s="138"/>
      <c r="BD97" s="138"/>
      <c r="BE97" s="140">
        <f t="shared" si="0"/>
        <v>0</v>
      </c>
      <c r="BF97" s="140">
        <f t="shared" si="1"/>
        <v>0</v>
      </c>
      <c r="BG97" s="140">
        <f t="shared" si="2"/>
        <v>0</v>
      </c>
      <c r="BH97" s="140">
        <f t="shared" si="3"/>
        <v>0</v>
      </c>
      <c r="BI97" s="140">
        <f t="shared" si="4"/>
        <v>0</v>
      </c>
      <c r="BJ97" s="139" t="s">
        <v>23</v>
      </c>
      <c r="BK97" s="138"/>
      <c r="BL97" s="138"/>
      <c r="BM97" s="138"/>
    </row>
    <row r="98" spans="2:65" s="1" customFormat="1" ht="18" customHeight="1">
      <c r="B98" s="30"/>
      <c r="C98" s="31"/>
      <c r="D98" s="222" t="s">
        <v>153</v>
      </c>
      <c r="E98" s="204"/>
      <c r="F98" s="204"/>
      <c r="G98" s="204"/>
      <c r="H98" s="204"/>
      <c r="I98" s="31"/>
      <c r="J98" s="31"/>
      <c r="K98" s="31"/>
      <c r="L98" s="31"/>
      <c r="M98" s="31"/>
      <c r="N98" s="223">
        <f>ROUND(N88*T98,2)</f>
        <v>0</v>
      </c>
      <c r="O98" s="204"/>
      <c r="P98" s="204"/>
      <c r="Q98" s="204"/>
      <c r="R98" s="32"/>
      <c r="S98" s="136"/>
      <c r="T98" s="73"/>
      <c r="U98" s="137" t="s">
        <v>43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149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23</v>
      </c>
      <c r="BK98" s="138"/>
      <c r="BL98" s="138"/>
      <c r="BM98" s="138"/>
    </row>
    <row r="99" spans="2:65" s="1" customFormat="1" ht="18" customHeight="1">
      <c r="B99" s="30"/>
      <c r="C99" s="31"/>
      <c r="D99" s="101" t="s">
        <v>154</v>
      </c>
      <c r="E99" s="31"/>
      <c r="F99" s="31"/>
      <c r="G99" s="31"/>
      <c r="H99" s="31"/>
      <c r="I99" s="31"/>
      <c r="J99" s="31"/>
      <c r="K99" s="31"/>
      <c r="L99" s="31"/>
      <c r="M99" s="31"/>
      <c r="N99" s="223">
        <f>ROUND(N88*T99,2)</f>
        <v>0</v>
      </c>
      <c r="O99" s="204"/>
      <c r="P99" s="204"/>
      <c r="Q99" s="204"/>
      <c r="R99" s="32"/>
      <c r="S99" s="136"/>
      <c r="T99" s="141"/>
      <c r="U99" s="142" t="s">
        <v>43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155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23</v>
      </c>
      <c r="BK99" s="138"/>
      <c r="BL99" s="138"/>
      <c r="BM99" s="138"/>
    </row>
    <row r="100" spans="2:21" s="1" customFormat="1" ht="13.5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  <c r="T100" s="123"/>
      <c r="U100" s="123"/>
    </row>
    <row r="101" spans="2:21" s="1" customFormat="1" ht="29.25" customHeight="1">
      <c r="B101" s="30"/>
      <c r="C101" s="112" t="s">
        <v>127</v>
      </c>
      <c r="D101" s="113"/>
      <c r="E101" s="113"/>
      <c r="F101" s="113"/>
      <c r="G101" s="113"/>
      <c r="H101" s="113"/>
      <c r="I101" s="113"/>
      <c r="J101" s="113"/>
      <c r="K101" s="113"/>
      <c r="L101" s="220">
        <f>ROUND(SUM(N88+N93),2)</f>
        <v>0</v>
      </c>
      <c r="M101" s="235"/>
      <c r="N101" s="235"/>
      <c r="O101" s="235"/>
      <c r="P101" s="235"/>
      <c r="Q101" s="235"/>
      <c r="R101" s="32"/>
      <c r="T101" s="123"/>
      <c r="U101" s="123"/>
    </row>
    <row r="102" spans="2:21" s="1" customFormat="1" ht="6.95" customHeight="1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  <c r="T102" s="123"/>
      <c r="U102" s="123"/>
    </row>
    <row r="106" spans="2:18" s="1" customFormat="1" ht="6.95" customHeight="1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</row>
    <row r="107" spans="2:18" s="1" customFormat="1" ht="36.95" customHeight="1">
      <c r="B107" s="30"/>
      <c r="C107" s="185" t="s">
        <v>156</v>
      </c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32"/>
    </row>
    <row r="108" spans="2:18" s="1" customFormat="1" ht="6.9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18" s="1" customFormat="1" ht="30" customHeight="1">
      <c r="B109" s="30"/>
      <c r="C109" s="25" t="s">
        <v>17</v>
      </c>
      <c r="D109" s="31"/>
      <c r="E109" s="31"/>
      <c r="F109" s="227" t="str">
        <f>F6</f>
        <v>AS Kostelec nad Orlicí</v>
      </c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31"/>
      <c r="R109" s="32"/>
    </row>
    <row r="110" spans="2:18" s="1" customFormat="1" ht="36.95" customHeight="1">
      <c r="B110" s="30"/>
      <c r="C110" s="64" t="s">
        <v>131</v>
      </c>
      <c r="D110" s="31"/>
      <c r="E110" s="31"/>
      <c r="F110" s="205" t="str">
        <f>F7</f>
        <v>SO09 - Vnější oplocení</v>
      </c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31"/>
      <c r="R110" s="32"/>
    </row>
    <row r="111" spans="2:18" s="1" customFormat="1" ht="6.9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18" customHeight="1">
      <c r="B112" s="30"/>
      <c r="C112" s="25" t="s">
        <v>24</v>
      </c>
      <c r="D112" s="31"/>
      <c r="E112" s="31"/>
      <c r="F112" s="23" t="str">
        <f>F9</f>
        <v xml:space="preserve"> </v>
      </c>
      <c r="G112" s="31"/>
      <c r="H112" s="31"/>
      <c r="I112" s="31"/>
      <c r="J112" s="31"/>
      <c r="K112" s="25" t="s">
        <v>26</v>
      </c>
      <c r="L112" s="31"/>
      <c r="M112" s="233" t="str">
        <f>IF(O9="","",O9)</f>
        <v>5.1.2018</v>
      </c>
      <c r="N112" s="204"/>
      <c r="O112" s="204"/>
      <c r="P112" s="204"/>
      <c r="Q112" s="31"/>
      <c r="R112" s="32"/>
    </row>
    <row r="113" spans="2:18" s="1" customFormat="1" ht="6.9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15">
      <c r="B114" s="30"/>
      <c r="C114" s="25" t="s">
        <v>30</v>
      </c>
      <c r="D114" s="31"/>
      <c r="E114" s="31"/>
      <c r="F114" s="23" t="str">
        <f>E12</f>
        <v xml:space="preserve"> </v>
      </c>
      <c r="G114" s="31"/>
      <c r="H114" s="31"/>
      <c r="I114" s="31"/>
      <c r="J114" s="31"/>
      <c r="K114" s="25" t="s">
        <v>35</v>
      </c>
      <c r="L114" s="31"/>
      <c r="M114" s="190" t="str">
        <f>E18</f>
        <v xml:space="preserve"> </v>
      </c>
      <c r="N114" s="204"/>
      <c r="O114" s="204"/>
      <c r="P114" s="204"/>
      <c r="Q114" s="204"/>
      <c r="R114" s="32"/>
    </row>
    <row r="115" spans="2:18" s="1" customFormat="1" ht="14.45" customHeight="1">
      <c r="B115" s="30"/>
      <c r="C115" s="25" t="s">
        <v>33</v>
      </c>
      <c r="D115" s="31"/>
      <c r="E115" s="31"/>
      <c r="F115" s="23" t="str">
        <f>IF(E15="","",E15)</f>
        <v>Vyplň údaj</v>
      </c>
      <c r="G115" s="31"/>
      <c r="H115" s="31"/>
      <c r="I115" s="31"/>
      <c r="J115" s="31"/>
      <c r="K115" s="25" t="s">
        <v>37</v>
      </c>
      <c r="L115" s="31"/>
      <c r="M115" s="190" t="str">
        <f>E21</f>
        <v xml:space="preserve"> </v>
      </c>
      <c r="N115" s="204"/>
      <c r="O115" s="204"/>
      <c r="P115" s="204"/>
      <c r="Q115" s="204"/>
      <c r="R115" s="32"/>
    </row>
    <row r="116" spans="2:18" s="1" customFormat="1" ht="10.3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27" s="8" customFormat="1" ht="29.25" customHeight="1">
      <c r="B117" s="143"/>
      <c r="C117" s="144" t="s">
        <v>157</v>
      </c>
      <c r="D117" s="145" t="s">
        <v>158</v>
      </c>
      <c r="E117" s="145" t="s">
        <v>60</v>
      </c>
      <c r="F117" s="241" t="s">
        <v>159</v>
      </c>
      <c r="G117" s="242"/>
      <c r="H117" s="242"/>
      <c r="I117" s="242"/>
      <c r="J117" s="145" t="s">
        <v>160</v>
      </c>
      <c r="K117" s="145" t="s">
        <v>161</v>
      </c>
      <c r="L117" s="243" t="s">
        <v>162</v>
      </c>
      <c r="M117" s="242"/>
      <c r="N117" s="241" t="s">
        <v>136</v>
      </c>
      <c r="O117" s="242"/>
      <c r="P117" s="242"/>
      <c r="Q117" s="244"/>
      <c r="R117" s="146"/>
      <c r="T117" s="76" t="s">
        <v>163</v>
      </c>
      <c r="U117" s="77" t="s">
        <v>42</v>
      </c>
      <c r="V117" s="77" t="s">
        <v>164</v>
      </c>
      <c r="W117" s="77" t="s">
        <v>165</v>
      </c>
      <c r="X117" s="77" t="s">
        <v>166</v>
      </c>
      <c r="Y117" s="77" t="s">
        <v>167</v>
      </c>
      <c r="Z117" s="77" t="s">
        <v>168</v>
      </c>
      <c r="AA117" s="78" t="s">
        <v>169</v>
      </c>
    </row>
    <row r="118" spans="2:63" s="1" customFormat="1" ht="29.25" customHeight="1">
      <c r="B118" s="30"/>
      <c r="C118" s="80" t="s">
        <v>133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256">
        <f>BK118</f>
        <v>0</v>
      </c>
      <c r="O118" s="257"/>
      <c r="P118" s="257"/>
      <c r="Q118" s="257"/>
      <c r="R118" s="32"/>
      <c r="T118" s="79"/>
      <c r="U118" s="46"/>
      <c r="V118" s="46"/>
      <c r="W118" s="147">
        <f>W119+W125</f>
        <v>0</v>
      </c>
      <c r="X118" s="46"/>
      <c r="Y118" s="147">
        <f>Y119+Y125</f>
        <v>0</v>
      </c>
      <c r="Z118" s="46"/>
      <c r="AA118" s="148">
        <f>AA119+AA125</f>
        <v>0</v>
      </c>
      <c r="AT118" s="13" t="s">
        <v>77</v>
      </c>
      <c r="AU118" s="13" t="s">
        <v>138</v>
      </c>
      <c r="BK118" s="149">
        <f>BK119+BK125</f>
        <v>0</v>
      </c>
    </row>
    <row r="119" spans="2:63" s="9" customFormat="1" ht="37.35" customHeight="1">
      <c r="B119" s="150"/>
      <c r="C119" s="151"/>
      <c r="D119" s="152" t="s">
        <v>749</v>
      </c>
      <c r="E119" s="152"/>
      <c r="F119" s="152"/>
      <c r="G119" s="152"/>
      <c r="H119" s="152"/>
      <c r="I119" s="152"/>
      <c r="J119" s="152"/>
      <c r="K119" s="152"/>
      <c r="L119" s="152"/>
      <c r="M119" s="152"/>
      <c r="N119" s="239">
        <f>BK119</f>
        <v>0</v>
      </c>
      <c r="O119" s="236"/>
      <c r="P119" s="236"/>
      <c r="Q119" s="236"/>
      <c r="R119" s="153"/>
      <c r="T119" s="154"/>
      <c r="U119" s="151"/>
      <c r="V119" s="151"/>
      <c r="W119" s="155">
        <f>W120</f>
        <v>0</v>
      </c>
      <c r="X119" s="151"/>
      <c r="Y119" s="155">
        <f>Y120</f>
        <v>0</v>
      </c>
      <c r="Z119" s="151"/>
      <c r="AA119" s="156">
        <f>AA120</f>
        <v>0</v>
      </c>
      <c r="AR119" s="157" t="s">
        <v>23</v>
      </c>
      <c r="AT119" s="158" t="s">
        <v>77</v>
      </c>
      <c r="AU119" s="158" t="s">
        <v>78</v>
      </c>
      <c r="AY119" s="157" t="s">
        <v>170</v>
      </c>
      <c r="BK119" s="159">
        <f>BK120</f>
        <v>0</v>
      </c>
    </row>
    <row r="120" spans="2:63" s="9" customFormat="1" ht="19.9" customHeight="1">
      <c r="B120" s="150"/>
      <c r="C120" s="151"/>
      <c r="D120" s="160" t="s">
        <v>750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49">
        <f>BK120</f>
        <v>0</v>
      </c>
      <c r="O120" s="250"/>
      <c r="P120" s="250"/>
      <c r="Q120" s="250"/>
      <c r="R120" s="153"/>
      <c r="T120" s="154"/>
      <c r="U120" s="151"/>
      <c r="V120" s="151"/>
      <c r="W120" s="155">
        <f>SUM(W121:W124)</f>
        <v>0</v>
      </c>
      <c r="X120" s="151"/>
      <c r="Y120" s="155">
        <f>SUM(Y121:Y124)</f>
        <v>0</v>
      </c>
      <c r="Z120" s="151"/>
      <c r="AA120" s="156">
        <f>SUM(AA121:AA124)</f>
        <v>0</v>
      </c>
      <c r="AR120" s="157" t="s">
        <v>23</v>
      </c>
      <c r="AT120" s="158" t="s">
        <v>77</v>
      </c>
      <c r="AU120" s="158" t="s">
        <v>23</v>
      </c>
      <c r="AY120" s="157" t="s">
        <v>170</v>
      </c>
      <c r="BK120" s="159">
        <f>SUM(BK121:BK124)</f>
        <v>0</v>
      </c>
    </row>
    <row r="121" spans="2:65" s="1" customFormat="1" ht="44.25" customHeight="1">
      <c r="B121" s="30"/>
      <c r="C121" s="161" t="s">
        <v>23</v>
      </c>
      <c r="D121" s="161" t="s">
        <v>171</v>
      </c>
      <c r="E121" s="162" t="s">
        <v>751</v>
      </c>
      <c r="F121" s="245" t="s">
        <v>752</v>
      </c>
      <c r="G121" s="246"/>
      <c r="H121" s="246"/>
      <c r="I121" s="246"/>
      <c r="J121" s="163" t="s">
        <v>211</v>
      </c>
      <c r="K121" s="164">
        <v>1</v>
      </c>
      <c r="L121" s="247">
        <v>0</v>
      </c>
      <c r="M121" s="246"/>
      <c r="N121" s="248">
        <f>ROUND(L121*K121,2)</f>
        <v>0</v>
      </c>
      <c r="O121" s="246"/>
      <c r="P121" s="246"/>
      <c r="Q121" s="246"/>
      <c r="R121" s="32"/>
      <c r="T121" s="165" t="s">
        <v>21</v>
      </c>
      <c r="U121" s="39" t="s">
        <v>43</v>
      </c>
      <c r="V121" s="31"/>
      <c r="W121" s="166">
        <f>V121*K121</f>
        <v>0</v>
      </c>
      <c r="X121" s="166">
        <v>0</v>
      </c>
      <c r="Y121" s="166">
        <f>X121*K121</f>
        <v>0</v>
      </c>
      <c r="Z121" s="166">
        <v>0</v>
      </c>
      <c r="AA121" s="167">
        <f>Z121*K121</f>
        <v>0</v>
      </c>
      <c r="AR121" s="13" t="s">
        <v>175</v>
      </c>
      <c r="AT121" s="13" t="s">
        <v>171</v>
      </c>
      <c r="AU121" s="13" t="s">
        <v>129</v>
      </c>
      <c r="AY121" s="13" t="s">
        <v>170</v>
      </c>
      <c r="BE121" s="105">
        <f>IF(U121="základní",N121,0)</f>
        <v>0</v>
      </c>
      <c r="BF121" s="105">
        <f>IF(U121="snížená",N121,0)</f>
        <v>0</v>
      </c>
      <c r="BG121" s="105">
        <f>IF(U121="zákl. přenesená",N121,0)</f>
        <v>0</v>
      </c>
      <c r="BH121" s="105">
        <f>IF(U121="sníž. přenesená",N121,0)</f>
        <v>0</v>
      </c>
      <c r="BI121" s="105">
        <f>IF(U121="nulová",N121,0)</f>
        <v>0</v>
      </c>
      <c r="BJ121" s="13" t="s">
        <v>23</v>
      </c>
      <c r="BK121" s="105">
        <f>ROUND(L121*K121,2)</f>
        <v>0</v>
      </c>
      <c r="BL121" s="13" t="s">
        <v>175</v>
      </c>
      <c r="BM121" s="13" t="s">
        <v>753</v>
      </c>
    </row>
    <row r="122" spans="2:65" s="1" customFormat="1" ht="57" customHeight="1">
      <c r="B122" s="30"/>
      <c r="C122" s="161" t="s">
        <v>129</v>
      </c>
      <c r="D122" s="161" t="s">
        <v>171</v>
      </c>
      <c r="E122" s="162" t="s">
        <v>754</v>
      </c>
      <c r="F122" s="245" t="s">
        <v>755</v>
      </c>
      <c r="G122" s="246"/>
      <c r="H122" s="246"/>
      <c r="I122" s="246"/>
      <c r="J122" s="163" t="s">
        <v>211</v>
      </c>
      <c r="K122" s="164">
        <v>1</v>
      </c>
      <c r="L122" s="247">
        <v>0</v>
      </c>
      <c r="M122" s="246"/>
      <c r="N122" s="248">
        <f>ROUND(L122*K122,2)</f>
        <v>0</v>
      </c>
      <c r="O122" s="246"/>
      <c r="P122" s="246"/>
      <c r="Q122" s="246"/>
      <c r="R122" s="32"/>
      <c r="T122" s="165" t="s">
        <v>21</v>
      </c>
      <c r="U122" s="39" t="s">
        <v>43</v>
      </c>
      <c r="V122" s="31"/>
      <c r="W122" s="166">
        <f>V122*K122</f>
        <v>0</v>
      </c>
      <c r="X122" s="166">
        <v>0</v>
      </c>
      <c r="Y122" s="166">
        <f>X122*K122</f>
        <v>0</v>
      </c>
      <c r="Z122" s="166">
        <v>0</v>
      </c>
      <c r="AA122" s="167">
        <f>Z122*K122</f>
        <v>0</v>
      </c>
      <c r="AR122" s="13" t="s">
        <v>175</v>
      </c>
      <c r="AT122" s="13" t="s">
        <v>171</v>
      </c>
      <c r="AU122" s="13" t="s">
        <v>129</v>
      </c>
      <c r="AY122" s="13" t="s">
        <v>170</v>
      </c>
      <c r="BE122" s="105">
        <f>IF(U122="základní",N122,0)</f>
        <v>0</v>
      </c>
      <c r="BF122" s="105">
        <f>IF(U122="snížená",N122,0)</f>
        <v>0</v>
      </c>
      <c r="BG122" s="105">
        <f>IF(U122="zákl. přenesená",N122,0)</f>
        <v>0</v>
      </c>
      <c r="BH122" s="105">
        <f>IF(U122="sníž. přenesená",N122,0)</f>
        <v>0</v>
      </c>
      <c r="BI122" s="105">
        <f>IF(U122="nulová",N122,0)</f>
        <v>0</v>
      </c>
      <c r="BJ122" s="13" t="s">
        <v>23</v>
      </c>
      <c r="BK122" s="105">
        <f>ROUND(L122*K122,2)</f>
        <v>0</v>
      </c>
      <c r="BL122" s="13" t="s">
        <v>175</v>
      </c>
      <c r="BM122" s="13" t="s">
        <v>756</v>
      </c>
    </row>
    <row r="123" spans="2:65" s="1" customFormat="1" ht="44.25" customHeight="1">
      <c r="B123" s="30"/>
      <c r="C123" s="161" t="s">
        <v>180</v>
      </c>
      <c r="D123" s="161" t="s">
        <v>171</v>
      </c>
      <c r="E123" s="162" t="s">
        <v>757</v>
      </c>
      <c r="F123" s="245" t="s">
        <v>758</v>
      </c>
      <c r="G123" s="246"/>
      <c r="H123" s="246"/>
      <c r="I123" s="246"/>
      <c r="J123" s="163" t="s">
        <v>211</v>
      </c>
      <c r="K123" s="164">
        <v>1</v>
      </c>
      <c r="L123" s="247">
        <v>0</v>
      </c>
      <c r="M123" s="246"/>
      <c r="N123" s="248">
        <f>ROUND(L123*K123,2)</f>
        <v>0</v>
      </c>
      <c r="O123" s="246"/>
      <c r="P123" s="246"/>
      <c r="Q123" s="246"/>
      <c r="R123" s="32"/>
      <c r="T123" s="165" t="s">
        <v>21</v>
      </c>
      <c r="U123" s="39" t="s">
        <v>43</v>
      </c>
      <c r="V123" s="31"/>
      <c r="W123" s="166">
        <f>V123*K123</f>
        <v>0</v>
      </c>
      <c r="X123" s="166">
        <v>0</v>
      </c>
      <c r="Y123" s="166">
        <f>X123*K123</f>
        <v>0</v>
      </c>
      <c r="Z123" s="166">
        <v>0</v>
      </c>
      <c r="AA123" s="167">
        <f>Z123*K123</f>
        <v>0</v>
      </c>
      <c r="AR123" s="13" t="s">
        <v>175</v>
      </c>
      <c r="AT123" s="13" t="s">
        <v>171</v>
      </c>
      <c r="AU123" s="13" t="s">
        <v>129</v>
      </c>
      <c r="AY123" s="13" t="s">
        <v>170</v>
      </c>
      <c r="BE123" s="105">
        <f>IF(U123="základní",N123,0)</f>
        <v>0</v>
      </c>
      <c r="BF123" s="105">
        <f>IF(U123="snížená",N123,0)</f>
        <v>0</v>
      </c>
      <c r="BG123" s="105">
        <f>IF(U123="zákl. přenesená",N123,0)</f>
        <v>0</v>
      </c>
      <c r="BH123" s="105">
        <f>IF(U123="sníž. přenesená",N123,0)</f>
        <v>0</v>
      </c>
      <c r="BI123" s="105">
        <f>IF(U123="nulová",N123,0)</f>
        <v>0</v>
      </c>
      <c r="BJ123" s="13" t="s">
        <v>23</v>
      </c>
      <c r="BK123" s="105">
        <f>ROUND(L123*K123,2)</f>
        <v>0</v>
      </c>
      <c r="BL123" s="13" t="s">
        <v>175</v>
      </c>
      <c r="BM123" s="13" t="s">
        <v>759</v>
      </c>
    </row>
    <row r="124" spans="2:65" s="1" customFormat="1" ht="22.5" customHeight="1">
      <c r="B124" s="30"/>
      <c r="C124" s="161" t="s">
        <v>175</v>
      </c>
      <c r="D124" s="161" t="s">
        <v>171</v>
      </c>
      <c r="E124" s="162" t="s">
        <v>760</v>
      </c>
      <c r="F124" s="245" t="s">
        <v>761</v>
      </c>
      <c r="G124" s="246"/>
      <c r="H124" s="246"/>
      <c r="I124" s="246"/>
      <c r="J124" s="163" t="s">
        <v>211</v>
      </c>
      <c r="K124" s="164">
        <v>1</v>
      </c>
      <c r="L124" s="247">
        <v>0</v>
      </c>
      <c r="M124" s="246"/>
      <c r="N124" s="248">
        <f>ROUND(L124*K124,2)</f>
        <v>0</v>
      </c>
      <c r="O124" s="246"/>
      <c r="P124" s="246"/>
      <c r="Q124" s="246"/>
      <c r="R124" s="32"/>
      <c r="T124" s="165" t="s">
        <v>21</v>
      </c>
      <c r="U124" s="39" t="s">
        <v>43</v>
      </c>
      <c r="V124" s="31"/>
      <c r="W124" s="166">
        <f>V124*K124</f>
        <v>0</v>
      </c>
      <c r="X124" s="166">
        <v>0</v>
      </c>
      <c r="Y124" s="166">
        <f>X124*K124</f>
        <v>0</v>
      </c>
      <c r="Z124" s="166">
        <v>0</v>
      </c>
      <c r="AA124" s="167">
        <f>Z124*K124</f>
        <v>0</v>
      </c>
      <c r="AR124" s="13" t="s">
        <v>175</v>
      </c>
      <c r="AT124" s="13" t="s">
        <v>171</v>
      </c>
      <c r="AU124" s="13" t="s">
        <v>129</v>
      </c>
      <c r="AY124" s="13" t="s">
        <v>170</v>
      </c>
      <c r="BE124" s="105">
        <f>IF(U124="základní",N124,0)</f>
        <v>0</v>
      </c>
      <c r="BF124" s="105">
        <f>IF(U124="snížená",N124,0)</f>
        <v>0</v>
      </c>
      <c r="BG124" s="105">
        <f>IF(U124="zákl. přenesená",N124,0)</f>
        <v>0</v>
      </c>
      <c r="BH124" s="105">
        <f>IF(U124="sníž. přenesená",N124,0)</f>
        <v>0</v>
      </c>
      <c r="BI124" s="105">
        <f>IF(U124="nulová",N124,0)</f>
        <v>0</v>
      </c>
      <c r="BJ124" s="13" t="s">
        <v>23</v>
      </c>
      <c r="BK124" s="105">
        <f>ROUND(L124*K124,2)</f>
        <v>0</v>
      </c>
      <c r="BL124" s="13" t="s">
        <v>175</v>
      </c>
      <c r="BM124" s="13" t="s">
        <v>762</v>
      </c>
    </row>
    <row r="125" spans="2:63" s="1" customFormat="1" ht="49.9" customHeight="1">
      <c r="B125" s="30"/>
      <c r="C125" s="31"/>
      <c r="D125" s="152" t="s">
        <v>283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251">
        <f>BK125</f>
        <v>0</v>
      </c>
      <c r="O125" s="252"/>
      <c r="P125" s="252"/>
      <c r="Q125" s="252"/>
      <c r="R125" s="32"/>
      <c r="T125" s="73"/>
      <c r="U125" s="31"/>
      <c r="V125" s="31"/>
      <c r="W125" s="31"/>
      <c r="X125" s="31"/>
      <c r="Y125" s="31"/>
      <c r="Z125" s="31"/>
      <c r="AA125" s="74"/>
      <c r="AT125" s="13" t="s">
        <v>77</v>
      </c>
      <c r="AU125" s="13" t="s">
        <v>78</v>
      </c>
      <c r="AY125" s="13" t="s">
        <v>284</v>
      </c>
      <c r="BK125" s="105">
        <f>SUM(BK126:BK128)</f>
        <v>0</v>
      </c>
    </row>
    <row r="126" spans="2:63" s="1" customFormat="1" ht="22.35" customHeight="1">
      <c r="B126" s="30"/>
      <c r="C126" s="173" t="s">
        <v>21</v>
      </c>
      <c r="D126" s="173" t="s">
        <v>171</v>
      </c>
      <c r="E126" s="174" t="s">
        <v>21</v>
      </c>
      <c r="F126" s="253" t="s">
        <v>21</v>
      </c>
      <c r="G126" s="254"/>
      <c r="H126" s="254"/>
      <c r="I126" s="254"/>
      <c r="J126" s="175" t="s">
        <v>21</v>
      </c>
      <c r="K126" s="172"/>
      <c r="L126" s="247"/>
      <c r="M126" s="246"/>
      <c r="N126" s="248">
        <f>BK126</f>
        <v>0</v>
      </c>
      <c r="O126" s="246"/>
      <c r="P126" s="246"/>
      <c r="Q126" s="246"/>
      <c r="R126" s="32"/>
      <c r="T126" s="165" t="s">
        <v>21</v>
      </c>
      <c r="U126" s="176" t="s">
        <v>43</v>
      </c>
      <c r="V126" s="31"/>
      <c r="W126" s="31"/>
      <c r="X126" s="31"/>
      <c r="Y126" s="31"/>
      <c r="Z126" s="31"/>
      <c r="AA126" s="74"/>
      <c r="AT126" s="13" t="s">
        <v>284</v>
      </c>
      <c r="AU126" s="13" t="s">
        <v>23</v>
      </c>
      <c r="AY126" s="13" t="s">
        <v>284</v>
      </c>
      <c r="BE126" s="105">
        <f>IF(U126="základní",N126,0)</f>
        <v>0</v>
      </c>
      <c r="BF126" s="105">
        <f>IF(U126="snížená",N126,0)</f>
        <v>0</v>
      </c>
      <c r="BG126" s="105">
        <f>IF(U126="zákl. přenesená",N126,0)</f>
        <v>0</v>
      </c>
      <c r="BH126" s="105">
        <f>IF(U126="sníž. přenesená",N126,0)</f>
        <v>0</v>
      </c>
      <c r="BI126" s="105">
        <f>IF(U126="nulová",N126,0)</f>
        <v>0</v>
      </c>
      <c r="BJ126" s="13" t="s">
        <v>23</v>
      </c>
      <c r="BK126" s="105">
        <f>L126*K126</f>
        <v>0</v>
      </c>
    </row>
    <row r="127" spans="2:63" s="1" customFormat="1" ht="22.35" customHeight="1">
      <c r="B127" s="30"/>
      <c r="C127" s="173" t="s">
        <v>21</v>
      </c>
      <c r="D127" s="173" t="s">
        <v>171</v>
      </c>
      <c r="E127" s="174" t="s">
        <v>21</v>
      </c>
      <c r="F127" s="253" t="s">
        <v>21</v>
      </c>
      <c r="G127" s="254"/>
      <c r="H127" s="254"/>
      <c r="I127" s="254"/>
      <c r="J127" s="175" t="s">
        <v>21</v>
      </c>
      <c r="K127" s="172"/>
      <c r="L127" s="247"/>
      <c r="M127" s="246"/>
      <c r="N127" s="248">
        <f>BK127</f>
        <v>0</v>
      </c>
      <c r="O127" s="246"/>
      <c r="P127" s="246"/>
      <c r="Q127" s="246"/>
      <c r="R127" s="32"/>
      <c r="T127" s="165" t="s">
        <v>21</v>
      </c>
      <c r="U127" s="176" t="s">
        <v>43</v>
      </c>
      <c r="V127" s="31"/>
      <c r="W127" s="31"/>
      <c r="X127" s="31"/>
      <c r="Y127" s="31"/>
      <c r="Z127" s="31"/>
      <c r="AA127" s="74"/>
      <c r="AT127" s="13" t="s">
        <v>284</v>
      </c>
      <c r="AU127" s="13" t="s">
        <v>23</v>
      </c>
      <c r="AY127" s="13" t="s">
        <v>284</v>
      </c>
      <c r="BE127" s="105">
        <f>IF(U127="základní",N127,0)</f>
        <v>0</v>
      </c>
      <c r="BF127" s="105">
        <f>IF(U127="snížená",N127,0)</f>
        <v>0</v>
      </c>
      <c r="BG127" s="105">
        <f>IF(U127="zákl. přenesená",N127,0)</f>
        <v>0</v>
      </c>
      <c r="BH127" s="105">
        <f>IF(U127="sníž. přenesená",N127,0)</f>
        <v>0</v>
      </c>
      <c r="BI127" s="105">
        <f>IF(U127="nulová",N127,0)</f>
        <v>0</v>
      </c>
      <c r="BJ127" s="13" t="s">
        <v>23</v>
      </c>
      <c r="BK127" s="105">
        <f>L127*K127</f>
        <v>0</v>
      </c>
    </row>
    <row r="128" spans="2:63" s="1" customFormat="1" ht="22.35" customHeight="1">
      <c r="B128" s="30"/>
      <c r="C128" s="173" t="s">
        <v>21</v>
      </c>
      <c r="D128" s="173" t="s">
        <v>171</v>
      </c>
      <c r="E128" s="174" t="s">
        <v>21</v>
      </c>
      <c r="F128" s="253" t="s">
        <v>21</v>
      </c>
      <c r="G128" s="254"/>
      <c r="H128" s="254"/>
      <c r="I128" s="254"/>
      <c r="J128" s="175" t="s">
        <v>21</v>
      </c>
      <c r="K128" s="172"/>
      <c r="L128" s="247"/>
      <c r="M128" s="246"/>
      <c r="N128" s="248">
        <f>BK128</f>
        <v>0</v>
      </c>
      <c r="O128" s="246"/>
      <c r="P128" s="246"/>
      <c r="Q128" s="246"/>
      <c r="R128" s="32"/>
      <c r="T128" s="165" t="s">
        <v>21</v>
      </c>
      <c r="U128" s="176" t="s">
        <v>43</v>
      </c>
      <c r="V128" s="51"/>
      <c r="W128" s="51"/>
      <c r="X128" s="51"/>
      <c r="Y128" s="51"/>
      <c r="Z128" s="51"/>
      <c r="AA128" s="53"/>
      <c r="AT128" s="13" t="s">
        <v>284</v>
      </c>
      <c r="AU128" s="13" t="s">
        <v>23</v>
      </c>
      <c r="AY128" s="13" t="s">
        <v>284</v>
      </c>
      <c r="BE128" s="105">
        <f>IF(U128="základní",N128,0)</f>
        <v>0</v>
      </c>
      <c r="BF128" s="105">
        <f>IF(U128="snížená",N128,0)</f>
        <v>0</v>
      </c>
      <c r="BG128" s="105">
        <f>IF(U128="zákl. přenesená",N128,0)</f>
        <v>0</v>
      </c>
      <c r="BH128" s="105">
        <f>IF(U128="sníž. přenesená",N128,0)</f>
        <v>0</v>
      </c>
      <c r="BI128" s="105">
        <f>IF(U128="nulová",N128,0)</f>
        <v>0</v>
      </c>
      <c r="BJ128" s="13" t="s">
        <v>23</v>
      </c>
      <c r="BK128" s="105">
        <f>L128*K128</f>
        <v>0</v>
      </c>
    </row>
    <row r="129" spans="2:18" s="1" customFormat="1" ht="6.95" customHeight="1"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6"/>
    </row>
  </sheetData>
  <sheetProtection algorithmName="SHA-512" hashValue="GJl72HOZ+li/A6zn24hlTrW96eXQR5QiYqbcyFO808kkkarBTry5JlFIeSeftJZ1ln2ixNhpJQ/cFpPN31FMuQ==" saltValue="KLB8Wd10VoqPbfd7fehOBA==" spinCount="100000" sheet="1" objects="1" scenarios="1" formatColumns="0" formatRows="0" sort="0" autoFilter="0"/>
  <mergeCells count="90">
    <mergeCell ref="H1:K1"/>
    <mergeCell ref="S2:AC2"/>
    <mergeCell ref="F128:I128"/>
    <mergeCell ref="L128:M128"/>
    <mergeCell ref="N128:Q128"/>
    <mergeCell ref="N118:Q118"/>
    <mergeCell ref="N119:Q119"/>
    <mergeCell ref="N120:Q120"/>
    <mergeCell ref="N125:Q125"/>
    <mergeCell ref="F126:I126"/>
    <mergeCell ref="L126:M126"/>
    <mergeCell ref="N126:Q126"/>
    <mergeCell ref="F127:I127"/>
    <mergeCell ref="L127:M127"/>
    <mergeCell ref="N127:Q127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M114:Q114"/>
    <mergeCell ref="M115:Q115"/>
    <mergeCell ref="F117:I117"/>
    <mergeCell ref="L117:M117"/>
    <mergeCell ref="N117:Q117"/>
    <mergeCell ref="L101:Q101"/>
    <mergeCell ref="C107:Q107"/>
    <mergeCell ref="F109:P109"/>
    <mergeCell ref="F110:P110"/>
    <mergeCell ref="M112:P112"/>
    <mergeCell ref="D97:H97"/>
    <mergeCell ref="N97:Q97"/>
    <mergeCell ref="D98:H98"/>
    <mergeCell ref="N98:Q98"/>
    <mergeCell ref="N99:Q99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N91:Q91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dataValidations count="2">
    <dataValidation type="list" allowBlank="1" showInputMessage="1" showErrorMessage="1" error="Povoleny jsou hodnoty K a M." sqref="D126:D129">
      <formula1>"K,M"</formula1>
    </dataValidation>
    <dataValidation type="list" allowBlank="1" showInputMessage="1" showErrorMessage="1" error="Povoleny jsou hodnoty základní, snížená, zákl. přenesená, sníž. přenesená, nulová." sqref="U126:U12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</dc:creator>
  <cp:keywords/>
  <dc:description/>
  <cp:lastModifiedBy>Novotná Eva</cp:lastModifiedBy>
  <dcterms:created xsi:type="dcterms:W3CDTF">2018-01-05T14:32:23Z</dcterms:created>
  <dcterms:modified xsi:type="dcterms:W3CDTF">2018-01-08T08:19:49Z</dcterms:modified>
  <cp:category/>
  <cp:version/>
  <cp:contentType/>
  <cp:contentStatus/>
</cp:coreProperties>
</file>